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luzma\OneDrive\Escritorio\SEGUIMIENTOS PLANES DE ACCION A JUNIO 30 DE 2022\"/>
    </mc:Choice>
  </mc:AlternateContent>
  <xr:revisionPtr revIDLastSave="0" documentId="8_{63F44647-7A67-489B-B4C6-29BAA689B0FC}" xr6:coauthVersionLast="47" xr6:coauthVersionMax="47" xr10:uidLastSave="{00000000-0000-0000-0000-000000000000}"/>
  <bookViews>
    <workbookView xWindow="-110" yWindow="-110" windowWidth="19420" windowHeight="10420" activeTab="1" xr2:uid="{00000000-000D-0000-FFFF-FFFF00000000}"/>
  </bookViews>
  <sheets>
    <sheet name="SecGeneral 2022" sheetId="2" r:id="rId1"/>
    <sheet name="Servicios Publicos 2022" sheetId="3" r:id="rId2"/>
  </sheets>
  <definedNames>
    <definedName name="_xlnm._FilterDatabase" localSheetId="0" hidden="1">'SecGeneral 2022'!$A$1:$AU$122</definedName>
    <definedName name="_xlnm._FilterDatabase" localSheetId="1" hidden="1">'Servicios Publicos 2022'!$A$1:$AZ$53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21" i="2" l="1"/>
  <c r="S115" i="2"/>
  <c r="R115" i="2"/>
  <c r="R95" i="2"/>
  <c r="S95" i="2"/>
  <c r="S93" i="2"/>
  <c r="S63" i="2"/>
  <c r="R53" i="2"/>
  <c r="R24" i="2"/>
  <c r="S24" i="2"/>
  <c r="S20" i="2"/>
  <c r="R20" i="2"/>
  <c r="S23" i="2" l="1"/>
  <c r="S14" i="2"/>
  <c r="S2" i="2"/>
  <c r="S28" i="2"/>
  <c r="S29" i="2"/>
  <c r="S2" i="3"/>
  <c r="S123" i="2" l="1"/>
  <c r="S124" i="2" s="1"/>
  <c r="S125" i="2" s="1"/>
  <c r="R4" i="3"/>
  <c r="S4" i="3"/>
  <c r="AA54" i="3"/>
  <c r="AA51" i="3"/>
  <c r="AA25" i="3"/>
  <c r="AA26" i="3" s="1"/>
  <c r="AA23" i="3"/>
  <c r="AA24" i="3" s="1"/>
  <c r="AA20" i="3"/>
  <c r="AA53" i="3"/>
  <c r="AA50" i="3"/>
  <c r="AA49" i="3"/>
  <c r="AA48" i="3"/>
  <c r="AA47" i="3"/>
  <c r="AA45" i="3"/>
  <c r="AA44" i="3"/>
  <c r="AA41" i="3"/>
  <c r="AA40" i="3"/>
  <c r="AA38" i="3"/>
  <c r="AA37" i="3"/>
  <c r="AA36" i="3"/>
  <c r="AA35" i="3"/>
  <c r="AA34" i="3"/>
  <c r="AA39" i="3" s="1"/>
  <c r="AA29" i="3"/>
  <c r="AA33" i="3" s="1"/>
  <c r="AA42" i="3" s="1"/>
  <c r="AA27" i="3"/>
  <c r="AA28" i="3" s="1"/>
  <c r="AA21" i="3"/>
  <c r="AA19" i="3"/>
  <c r="AA18" i="3"/>
  <c r="AA17" i="3"/>
  <c r="AA11" i="3"/>
  <c r="AA9" i="3"/>
  <c r="AA8" i="3"/>
  <c r="AA4" i="3"/>
  <c r="AA7" i="3" s="1"/>
  <c r="AA123" i="2"/>
  <c r="AA122" i="2"/>
  <c r="AA121" i="2"/>
  <c r="AA120" i="2"/>
  <c r="AA119" i="2"/>
  <c r="AA118" i="2"/>
  <c r="AA117" i="2"/>
  <c r="AA116" i="2"/>
  <c r="AA112" i="2"/>
  <c r="AA109" i="2"/>
  <c r="AA103" i="2"/>
  <c r="AA102" i="2"/>
  <c r="AA101" i="2"/>
  <c r="AA100" i="2"/>
  <c r="AA99" i="2"/>
  <c r="AA98" i="2"/>
  <c r="AA97" i="2"/>
  <c r="AA96" i="2"/>
  <c r="AA95" i="2"/>
  <c r="AA93" i="2"/>
  <c r="AA92" i="2"/>
  <c r="AA91" i="2"/>
  <c r="AA90" i="2"/>
  <c r="AA89" i="2"/>
  <c r="AA88" i="2"/>
  <c r="AA87" i="2"/>
  <c r="AA86" i="2"/>
  <c r="AA94" i="2" s="1"/>
  <c r="AA85" i="2"/>
  <c r="AA82" i="2"/>
  <c r="AA76" i="2"/>
  <c r="AA75" i="2"/>
  <c r="AA73" i="2"/>
  <c r="AA62" i="2"/>
  <c r="AA61" i="2"/>
  <c r="AA60" i="2"/>
  <c r="AA59" i="2"/>
  <c r="AA58" i="2"/>
  <c r="AA57" i="2"/>
  <c r="AA56" i="2"/>
  <c r="AA55" i="2"/>
  <c r="AA54" i="2"/>
  <c r="AA63" i="2" s="1"/>
  <c r="AA53" i="2"/>
  <c r="AA48" i="2"/>
  <c r="AA47" i="2"/>
  <c r="AA45" i="2"/>
  <c r="AA44" i="2"/>
  <c r="AA43" i="2"/>
  <c r="AA42" i="2"/>
  <c r="AA52" i="2" s="1"/>
  <c r="AA37" i="2"/>
  <c r="AA36" i="2"/>
  <c r="AA35" i="2"/>
  <c r="AA39" i="2" s="1"/>
  <c r="AA32" i="2"/>
  <c r="AA33" i="2" s="1"/>
  <c r="AA34" i="2" s="1"/>
  <c r="AA28" i="2"/>
  <c r="AA27" i="2"/>
  <c r="AA26" i="2"/>
  <c r="AA25" i="2"/>
  <c r="AA24" i="2"/>
  <c r="AA29" i="2" s="1"/>
  <c r="AA22" i="2"/>
  <c r="AA23" i="2" s="1"/>
  <c r="AA20" i="2"/>
  <c r="AA19" i="2"/>
  <c r="AA17" i="2"/>
  <c r="AA16" i="2"/>
  <c r="AA14" i="2"/>
  <c r="AA18" i="2" s="1"/>
  <c r="AA3" i="2"/>
  <c r="AA4" i="2"/>
  <c r="AA5" i="2"/>
  <c r="AA6" i="2"/>
  <c r="AA8" i="2"/>
  <c r="AA2" i="2"/>
  <c r="AA22" i="3" l="1"/>
  <c r="AA10" i="3"/>
  <c r="AA12" i="3" s="1"/>
  <c r="AA21" i="2"/>
  <c r="AA9" i="2"/>
  <c r="R121" i="2" l="1"/>
  <c r="R79" i="2"/>
  <c r="R22" i="2"/>
  <c r="S22" i="2"/>
  <c r="R14" i="2"/>
  <c r="S5" i="2"/>
  <c r="S3" i="2"/>
  <c r="R2" i="2"/>
  <c r="S50" i="3"/>
  <c r="S40" i="3"/>
  <c r="S34" i="3"/>
  <c r="S42" i="3" s="1"/>
  <c r="S25" i="3"/>
  <c r="S17" i="3"/>
  <c r="S11" i="3"/>
  <c r="S8" i="3"/>
  <c r="R8" i="3"/>
  <c r="S44" i="3"/>
  <c r="S45" i="3"/>
  <c r="R44" i="3"/>
  <c r="R40" i="3"/>
  <c r="R34" i="3"/>
  <c r="R42" i="3" s="1"/>
  <c r="R25" i="3"/>
  <c r="R17" i="3"/>
  <c r="R11" i="3"/>
  <c r="S111" i="2" l="1"/>
  <c r="S112" i="2" s="1"/>
  <c r="S113" i="2" s="1"/>
  <c r="S86" i="2"/>
  <c r="S85" i="2"/>
  <c r="S81" i="2"/>
  <c r="S77" i="2"/>
  <c r="S76" i="2"/>
  <c r="S75" i="2"/>
  <c r="S65" i="2"/>
  <c r="S73" i="2" s="1"/>
  <c r="S32" i="2"/>
  <c r="S34" i="2" s="1"/>
  <c r="S18" i="2"/>
  <c r="S9" i="2"/>
  <c r="S12" i="2" s="1"/>
  <c r="S13" i="2" s="1"/>
  <c r="R53" i="3"/>
  <c r="R54" i="3" s="1"/>
  <c r="S49" i="3"/>
  <c r="S52" i="3" s="1"/>
  <c r="R50" i="3"/>
  <c r="R49" i="3"/>
  <c r="R45" i="3"/>
  <c r="R52" i="3" s="1"/>
  <c r="S30" i="3"/>
  <c r="S27" i="3"/>
  <c r="AX42" i="3"/>
  <c r="AX40" i="3"/>
  <c r="AX25" i="3"/>
  <c r="AX17" i="3"/>
  <c r="AX11" i="3"/>
  <c r="AX8" i="3"/>
  <c r="AX4" i="3"/>
  <c r="AT104" i="2"/>
  <c r="AT95" i="2"/>
  <c r="AT86" i="2"/>
  <c r="AT83" i="2"/>
  <c r="AT75" i="2"/>
  <c r="AT65" i="2"/>
  <c r="AT53" i="2"/>
  <c r="AT36" i="2"/>
  <c r="AT33" i="2"/>
  <c r="AT31" i="2"/>
  <c r="AT24" i="2"/>
  <c r="AT22" i="2"/>
  <c r="AT20" i="2"/>
  <c r="AT2" i="2"/>
  <c r="S94" i="2" l="1"/>
  <c r="S74" i="2"/>
  <c r="S30" i="2"/>
  <c r="S82" i="2"/>
  <c r="R111" i="2"/>
  <c r="R112" i="2" s="1"/>
  <c r="R113" i="2" s="1"/>
  <c r="R93" i="2"/>
  <c r="R86" i="2"/>
  <c r="R84" i="2"/>
  <c r="R85" i="2" s="1"/>
  <c r="R78" i="2"/>
  <c r="R77" i="2"/>
  <c r="R76" i="2"/>
  <c r="R75" i="2"/>
  <c r="R65" i="2"/>
  <c r="R73" i="2" s="1"/>
  <c r="R63" i="2"/>
  <c r="R38" i="2"/>
  <c r="R36" i="2"/>
  <c r="R34" i="2"/>
  <c r="R31" i="2"/>
  <c r="R32" i="2" s="1"/>
  <c r="R28" i="2"/>
  <c r="R17" i="2"/>
  <c r="R5" i="2"/>
  <c r="R3" i="2"/>
  <c r="S54" i="3"/>
  <c r="S126" i="2" l="1"/>
  <c r="S110" i="2"/>
  <c r="S127" i="2" s="1"/>
  <c r="S39" i="2"/>
  <c r="S40" i="2" s="1"/>
  <c r="S41" i="2" s="1"/>
  <c r="S55" i="3"/>
  <c r="S56" i="3" s="1"/>
  <c r="R94" i="2"/>
  <c r="R74" i="2"/>
  <c r="R82" i="2"/>
  <c r="R39" i="2"/>
  <c r="R40" i="2" s="1"/>
  <c r="R18" i="2"/>
  <c r="R29" i="2"/>
  <c r="R23" i="2"/>
  <c r="R9" i="2"/>
  <c r="R12" i="2" s="1"/>
  <c r="R13" i="2" s="1"/>
  <c r="S114" i="2" l="1"/>
  <c r="S128" i="2"/>
  <c r="R55" i="3"/>
  <c r="R56" i="3" s="1"/>
  <c r="R110" i="2"/>
  <c r="R114" i="2" s="1"/>
  <c r="R30" i="2"/>
  <c r="R41" i="2" l="1"/>
  <c r="Y46" i="3"/>
  <c r="Z46" i="3"/>
  <c r="X46" i="3"/>
  <c r="Q46" i="3"/>
  <c r="P46" i="3"/>
  <c r="N46" i="3"/>
  <c r="O115" i="2"/>
  <c r="AE84" i="2"/>
  <c r="AE83" i="2"/>
  <c r="AE80" i="2"/>
  <c r="AE79" i="2"/>
  <c r="AE78" i="2"/>
  <c r="AE77" i="2"/>
  <c r="AE76" i="2"/>
  <c r="AE75" i="2"/>
  <c r="AE17" i="2"/>
  <c r="N119" i="2"/>
  <c r="R119" i="2" s="1"/>
  <c r="R123" i="2" s="1"/>
  <c r="R124" i="2" l="1"/>
  <c r="R126" i="2"/>
  <c r="R125" i="2" l="1"/>
  <c r="R128" i="2" s="1"/>
  <c r="R127" i="2"/>
</calcChain>
</file>

<file path=xl/sharedStrings.xml><?xml version="1.0" encoding="utf-8"?>
<sst xmlns="http://schemas.openxmlformats.org/spreadsheetml/2006/main" count="1453" uniqueCount="838">
  <si>
    <t>PILAR</t>
  </si>
  <si>
    <t>LINEA ESTRATEGICA</t>
  </si>
  <si>
    <t>Indicador de Bienestar</t>
  </si>
  <si>
    <t>Línea Base 2019</t>
  </si>
  <si>
    <t>Meta de Bienestar 2020-2023</t>
  </si>
  <si>
    <t>REPORTE DE AVANCES DE METAS BIENESTAR A MARZO 30 DE 2022</t>
  </si>
  <si>
    <t>REPORTE DE AVANCES DE METAS BIENESTAR A JUNIO 30 DE 2022</t>
  </si>
  <si>
    <t xml:space="preserve">PROGRAMA </t>
  </si>
  <si>
    <t>Indicador de Producto</t>
  </si>
  <si>
    <t>UNIDAD DE MEDIDA DEL INDICADOR DE PRODUCTO</t>
  </si>
  <si>
    <t>Descripción de la Meta Producto 2020-2023</t>
  </si>
  <si>
    <t>Valor Absoluto de la Meta Producto 2020-2023</t>
  </si>
  <si>
    <t>REPORTE DE AVANCE METAS PRODUCTO DE A MARZO 30 DE 2022</t>
  </si>
  <si>
    <t>REPORTE DE AVANCE METAS PRODUCTO DE A JUNIO 30 DE 2022</t>
  </si>
  <si>
    <t>PROGRAMACIÓN META A 2022</t>
  </si>
  <si>
    <t>ACUMULADO DE META PRODUCTO 2020- 2021</t>
  </si>
  <si>
    <t>PROYECTO</t>
  </si>
  <si>
    <t>Código de proyecto BPIN</t>
  </si>
  <si>
    <t>Objetivo del proyecto</t>
  </si>
  <si>
    <t>ACTIVIDADES DE PROYECTO</t>
  </si>
  <si>
    <t>Valor Absoluto de la Actividad del  Proyecto para 2022</t>
  </si>
  <si>
    <t>REPORTE DE AVANCE DE METAS PROYECTO A MARZO 30 DE 2022</t>
  </si>
  <si>
    <t>REPORTE DE AVANCE DE METAS PROYECTO A JUNIO 30 DE 2022</t>
  </si>
  <si>
    <t xml:space="preserve">Fecha de inicio </t>
  </si>
  <si>
    <t>Tiempo de Ejecución
(número de días)</t>
  </si>
  <si>
    <t>Beneficiarios Programados</t>
  </si>
  <si>
    <t>Beneficiarios Cubiertos</t>
  </si>
  <si>
    <t>Porcentaje de Participación de la Actividad en el Proyecto</t>
  </si>
  <si>
    <t xml:space="preserve">DEPENDENCIA RESPONSABLE </t>
  </si>
  <si>
    <t>NOMBRE DEL RESPONSABLE</t>
  </si>
  <si>
    <t>Fuente de Financiación</t>
  </si>
  <si>
    <t xml:space="preserve">Apropiación Inicial
(en pesos)
</t>
  </si>
  <si>
    <t>Fuente Presupuestal</t>
  </si>
  <si>
    <t>Rubro Presupuestal</t>
  </si>
  <si>
    <t xml:space="preserve">INDICAR SI EL RUBRO ESTÁ MARCADO COMO TRAZADOR DE GÉNERO
(SI ó NO) </t>
  </si>
  <si>
    <t>Código Presupuestal</t>
  </si>
  <si>
    <t>¿Requiere contratación?</t>
  </si>
  <si>
    <t>Tipo de Contratación</t>
  </si>
  <si>
    <t>Fecha de Inicio Contratación</t>
  </si>
  <si>
    <t>OBSERVACIONES MARZO 30</t>
  </si>
  <si>
    <t>OBSERVACIONES JUNIO 30</t>
  </si>
  <si>
    <t>CARTAGENA RESILIENTE</t>
  </si>
  <si>
    <t>SERVICIOS PÚBLICOS BÁSICOS DEL DISTRITO DE CARTAGENA DE INDIAS: “TODOS CON TODO”</t>
  </si>
  <si>
    <t>TASA DE COBERTURA DE SANEAMIENTO EN SUELO URBANO.</t>
  </si>
  <si>
    <t>85.47 %
Fuente: DANE 2018</t>
  </si>
  <si>
    <t>LLEVAR AL 90 % LA TASA DE COBERTURA DE SANEAMIENTO EN SUELO URBANO.</t>
  </si>
  <si>
    <t xml:space="preserve"> CEMENTERIOS</t>
  </si>
  <si>
    <t>Plan de Saneamiento Ambiental en los cementerios distritales implementado.</t>
  </si>
  <si>
    <t>Fumigaciones realizadas</t>
  </si>
  <si>
    <t>0
Fuente: Secretaria General - Apoyo Logistico.</t>
  </si>
  <si>
    <t>Implementar 4 planes de saneamiento ambiental en los cementerios distritales uno (1) por cementerio (Ternera, Manga, Olaya y Albornoz).</t>
  </si>
  <si>
    <t>1,25</t>
  </si>
  <si>
    <t>ADMINISTRACION Y OPERACIÓN DE LOS CEMENTERIOS DISTRITALES – POR UNA CARTAGENA LIBRE Y RESILIENTE</t>
  </si>
  <si>
    <t>“2021130010174”</t>
  </si>
  <si>
    <t>Garantizar que la prestación de los servicios en los cementerios de propiedad del Distrito de Cartagena, se efectúen con el cumplimiento de las normas de carácter sanitario y ambiental, en especial lo previsto la Ley 9 de 1979, Decreto Ley 205 de 2003, Resolución 5194 de 2010, Decreto 2676 de 200 y Resolución 1164 de 2002 o las disposiciones que las modifiquen, adicionen o sustituyan.</t>
  </si>
  <si>
    <t>Actividades de Control Microorganismos, Control Plagas, Control Animales Silvestres, Capacitación Sanitaria.</t>
  </si>
  <si>
    <t>1.055.035</t>
  </si>
  <si>
    <t>Direccion Administrativa de Apoyo Logistico</t>
  </si>
  <si>
    <t xml:space="preserve">Luis Enrique Roa Marchan
Didier Torres Zúñiga </t>
  </si>
  <si>
    <t>1. Inversión</t>
  </si>
  <si>
    <t xml:space="preserve"> $                      319.471.142</t>
  </si>
  <si>
    <t>1. Recursos Propios - ICLD</t>
  </si>
  <si>
    <t>ADMINISTRACIÓN Y OPERACIÓN DE LOS CEMENTERIOS PÚBLICOS DISTRITALES – POR UNA CARTAGENA LIBRE Y RESILIENTE” CARTAGENA DE INDIAS</t>
  </si>
  <si>
    <t>NO</t>
  </si>
  <si>
    <t>2.3.4599.1000.2021130010174</t>
  </si>
  <si>
    <t>SI</t>
  </si>
  <si>
    <t>Prestacion de servicios - Minima cuantia.</t>
  </si>
  <si>
    <t>En etapa precontractual 2022 (Se elaboraron fichas tecnicas, estudios del sector, estudios pervios, se solicito disponibilidad presupuestal (SDP) de inversion publica, pendiente publicacion para suscripcion del contrato a corte 29/03/2022).</t>
  </si>
  <si>
    <t>Se contrato; Minima cuantia No. MC-DAAL-010-2022; la cual tiene como objeto contratar la implementacion de un plan de saneaminto ambiental consistente en el control de microorganismos, control de plagas, control de animales silvestres, y capacitaciones sanitarias al personal operativo, con destino a los cementerios distritales, en el marco del cumplimiento de la meta 2020 - 2023, incluida en el plan de desarrollo distrital, se anexa aceptacion oferta_Polizas_Certificafos de fumigacion ciclo 1.</t>
  </si>
  <si>
    <t>Obra civil de ampliación para la construcción de bóvedas y nichos en los cementerios
distritales, (Ternera, Olaya y Albornoz) realizada.</t>
  </si>
  <si>
    <t>Obras civiles realizadas</t>
  </si>
  <si>
    <t>Realizar 4 obras de ampliacion para la construccion de bovedas y nichos en los cementerios distritales, una (1) por cementerio (Ternera, Olaya y Albornoz).</t>
  </si>
  <si>
    <t>Construccion de bovedas</t>
  </si>
  <si>
    <t>Obra Selección abreviada</t>
  </si>
  <si>
    <t>En etapa precontractual 2022 (En elaboracion fichas tecnicas, presupuestos con analisis de precios unitarios (APU).
Del contrato SA-MC-DAAL-UAC-036-2021 estamos en la realizacion de un adicional, para la terminacion de las obras de la fachada del cementerio de tierra bomba, solicitud de disponibiliad presupuestal (SDP) ante la secretaria de Hacienda.</t>
  </si>
  <si>
    <t>Para dar alcanse a estas actividades del proyecto nos encontramos en la soliictud de disponibilidad presupuestal (sdp) de inversion publica Solicitud AMC-SDP-03179-2022; En la cual se realizaran acciones preventivas, correctivas, contruccion de bovedas, nichos y mantenimientos electricos. Se anexa solicitud disponibilidad_ficha presupuestal.</t>
  </si>
  <si>
    <t>Construccion de Nichos</t>
  </si>
  <si>
    <t>Acciones preventivas y correctivas en los cementerios distritales, (Ternera, Monga, Olaya y Albornoz) realizada.</t>
  </si>
  <si>
    <t xml:space="preserve">Mantenimientos </t>
  </si>
  <si>
    <t>Realizar 4 obras de acciones preventivas y correctivas en los cementerios distritales, una (1) por cementerio (Ternera, Manga, Olaya y Albornoz).</t>
  </si>
  <si>
    <t>Mantenimiento Eelectrico</t>
  </si>
  <si>
    <t>En acciones preventivas y correctivas tenemos en la revision de la secretaria de infraestructura los APU de mantenimiento electrico cementerio distritales.</t>
  </si>
  <si>
    <t>Jornadas de aseo especiales</t>
  </si>
  <si>
    <t>N/A</t>
  </si>
  <si>
    <t>Se realizaron jornadas de aseo periodicas en los cementerios distritales con el apoyo del operador de aseo alcaldia mayor cartagena de indias, en promedio una mensual por cada cementerio.</t>
  </si>
  <si>
    <t>Pintura General Cementerios</t>
  </si>
  <si>
    <t>Podas y/o talas</t>
  </si>
  <si>
    <t>CARTAGENA CONTINGENTE</t>
  </si>
  <si>
    <t>DESARROLLO ECONOMICO Y EMPLEABILIDAD</t>
  </si>
  <si>
    <t>NUMERO DE PLATAFORMAS DE INCLUSION PRODUCTIVA EN FUNCIONAMIENTO</t>
  </si>
  <si>
    <t>Diseñar e implementar 1 plataforma de inclusion productiva distrital</t>
  </si>
  <si>
    <t>Desarrollo del Ecosistema Digital basado en la cuarta revolucion industrial.</t>
  </si>
  <si>
    <t>No. de jovenes formados en tics y tecnologia de la cuarta revolución industrial</t>
  </si>
  <si>
    <t>Numero</t>
  </si>
  <si>
    <t>Formar a 1000 jovenes en Tics y tecnologias de la cuarta revolución industrial</t>
  </si>
  <si>
    <t>Diseño  y construcción de herramientas de planeación, que permitan gestionar la transformación digital del Distrito de Cartagena  Cartagena de Indias</t>
  </si>
  <si>
    <t>Diseñar y construir tres herramientas de planeación, que permitan gestionar la transformación digital del Distrito, orientándola en su avance hacia convertirse en un territorio inteligente.</t>
  </si>
  <si>
    <t>Capacitar talento humamo cartagenero con el  fin de crear un ecosistema de innovacion y emprendimiento digital</t>
  </si>
  <si>
    <t>Oficina Asesora de Informatica</t>
  </si>
  <si>
    <t xml:space="preserve">Ingrid Solano Benitez
</t>
  </si>
  <si>
    <t>DISEÑO Y CONSTRUCCIÓN DE HERRAMIENTAS DE PLANEACIÓN, QUE PERMITAN GESTIONAR LA TRANSFORMACIÓN DIGITAL DEL DISTRITO DE CARTAGENA CARTAGENA DE INDIAS</t>
  </si>
  <si>
    <t>2.3.2399.0400.2020130010314</t>
  </si>
  <si>
    <t>PREStacion de servicios - Minima cuantia.</t>
  </si>
  <si>
    <t>20/01/22</t>
  </si>
  <si>
    <t>Se realizaron reuniones con la Secretaria de Educacion distrital en la cual se seleccionaron los siguientes colegios:
San Juan de Damasco
Manuela Beltran
INEM
Nueva Espranza 
Nuevo Bosque
Tecnica de Pasacaballo
Jorge Artel
Clemente Manuel Zabala</t>
  </si>
  <si>
    <t xml:space="preserve">Para el año 2022 se tiene una meta de 348 y para el año 2023, 348 jóvenes capacitados, para un total de 1000 jóvenes capacitados. Para lo cual, en el marco del programa de formación en tecnologías de la cuarta revolución industrial propuesto por la OAI se establecen alianzas con distintos entes tales como: Ministerio de las TIC, y con las Secretaría de Educación y Participación del Distrito de Cartagena actores fundamentales para garantizar la cobertura del programa.
El proyecto de Formación de Jóvenes en capacidades de la cuarta revolución industrial, gracias a un fuerte proceso de gestión, será ejecutado en alianza con Ministerio TIC y su Programa “En TIC Confío+” este es un programa del Ministerio de Tecnologías de la Información y las Comunicaciones que promueve el desarrollo de las habilidades digitales para enfrentar con seguridad los riesgos asociados al uso de internet y las TIC. Así mismo, impulsa el uso y la apropiación de internet como la oportunidad para generar una huella digital positiva en el entorno digital.
El programa ofrece a sus beneficiarios (niñas, niños, adolescentes, jóvenes y adultos) a estrategias diferenciadas (acompañamientos y sesiones de trabajo virtuales y presenciales) que permitan:
•	En primera instancia, la sensibilización a niñas, niños y adolescentes en el desarrollo de habilidades digitales para la identificación de riesgos, la promoción de la convivencia y el activismo digital para que utilicen las herramientas tecnológicas y desarrollen habilidades básicas para la movilización de causas solidarias y positivas en Internet, y que contribuyan a la transformación de las comunidades a las que pertenecen y para propósitos más amplios que los individuales.
•	En segunda instancia, adultos, autoridades locales y sociedad en general como acompañantes en dicho proceso de sensibilización, de manera que la interacción con las TIC sea positiva y que por el contrario las niñas, niños y adolescentes no sean la población más vulnerable en la vida real, por medio de los entornos digitales en Colombia.
La población objetivo son Niños, niñas y adolescentes de los establecimientos educativos Oficiales del Distrito
Este proyecto cuenta con una plataforma para seguimiento de la formación de jóvenes denominada “SCARI” – Sistema de Capacitación de la 4ta Revolución Industrial. Su desarrollo tecnológico está finalizado y se encuentra en fase de pruebas y revisiones finales para su despliegue.
De acuerdo a la programación establecida las capacitaciones iniciarán en el segundo semestre del 2022
Con el apoyo de la Secretaria de educación se realizó convocatoria y socialización del programa al cual asistieron 52 rectores de colegios distritales
</t>
  </si>
  <si>
    <t>No. de funcionarios de la Alcaldia distrital de Cartagena formados en tics y cuarta revolucion industrial</t>
  </si>
  <si>
    <t>Formar a 600 funcionarios de la Alcaldia distrital de Cartagena en tics y cuarta revolución industrial</t>
  </si>
  <si>
    <t>Capacitar los funcionarios de la alcaldia distrital de cartagena en las tecnologias 4RI con el proposito de respnder a los restos del gobernanza digital</t>
  </si>
  <si>
    <t>Durante el primer trimestre del año 2022 se realizaron 24  capacitaciones al personal del distrito en modalidad presencial y virtual, impactando a 282 funcionarios.</t>
  </si>
  <si>
    <t xml:space="preserve">De acuerdo con el cronograma de implementación para la actualización del SIGOB, se realizaron 32 capacitaciones para el manejo del aplicativo, que permitieron al personal del distrito adquirir habilidades en cada uno de los módulos, impactando así a 411 personas de planta y contratistas, cumpliendo con la meta producto para el 2022 en un 100%.
De igual forma , la oficina Asesora de informática en alianza con la Escuela de gobierno realizó un programa de capacitación para todo el personal del Distrito, el cual se desarrollara durante todo el año en temas tales como:
Programa 1 Infraestructura Tecnológica 
Modulo I
ASISTENTES 33
	Uso de la aplicación SAUS para la gestión de servicios
	Uso de la aplicación SAUS – Perfil Técnico 
	Soporte remoto de equipos de computo
	Mantenimiento Preventivo de equipos de computo
	Mantenimiento Correctivo de equipos de computo
Modulo II
ASISTENTES 19
	Acceso a los repositorios de instaladores manuales
	Copias de seguridad en equipos
	Soporte de Telecomunicaciones – Primer Nivel
	diligenciamiento del formato de control de acceso
	Video conferencia
Modulo III
ASISTENTES 30
	Instalación Chip Local
	Instalación de ERP SICAPITAL
	Instalación de FORTICLIENT
	Instalación de FUSHION INVENTORY
	instalación de PASIVOCOL
	Instalación de Antivirus Corporativo
	Configuración de carpetas de escaneado e impresoras
	instalación de software, navegadores, lectores de PDF y Compresores
	Instalación y Configuración de SIGOB
Programa 2 Fortalecimiento de las competencias en seguridad digital
ASISTENTES 188
	Conoce la política de Seguridad Digital
	Como viajan nuestros datos en la red y porque protegerlos
	Que es la Ingeniería Social 
	Claves para mantener un entorno seguro en la nube
	Porque debemos resguardar nuestros datos en la nube
	Como responder ante incidentes informáticos
POLITICA DE GOBIERNO DIGITAL
ASISTENTES 129
	Conoce el PETI – Plan Estratégico de Tecnologías de la Información
	¿Cómo utilizar el manual de estilo y usabilidad de los sitios web?
	Modelo de Gestión de Proyectos de Tecnologías de la Información
	Conoce la política de Gobierno Digital
De igual forma se han realizado capacitaciones en seguridad y privacidad de la información a través de aliados como TIGO UNE , AWS , FORTINET Y MIINTC.
En el cual s trataron temas para 
	Ingeniería social
	Seguridad en la nube
	Medidas de protección al uso de correos electrónicos
	Riesgos al uso de internet.
SIGEP 2 ASISTENTES 694
</t>
  </si>
  <si>
    <t>No. de plataforma de e-learning para funcionarios y cuidadanos capacitar en tics, tecnologia de la cuarta revolución industrial.</t>
  </si>
  <si>
    <t>implementar 1 plataforma de e-learning para funcionarios y ciudadanos capacitar en tics, tecnologia de la cuarta revolución.</t>
  </si>
  <si>
    <t>Desarrollar una plataforma tecnologica de educacion con el proposito de desarrollar las habilidades necesarias en los ciudadanos y funcionarios del distrito de cartagena en la 4ri</t>
  </si>
  <si>
    <t>Este producto fue finalizado en el año 2021 con la entrega de la plataforma e-learning para la Escuela de Gobierno y adicional se genero una nueva plataforma e-learning para la escuela de talentos de la Direccion de Talento humano</t>
  </si>
  <si>
    <t xml:space="preserve">Para el cumplimiento de esta meta producto en el año 2021 la Oficina Asesora de Informatica desarrolló dos aplicaciones de E-learning o plataformas educativas, la primera denominada “Escuela de Gobierno Virtual”, la cual tiene como objetivo, brindar capacitación al personal de planta, contratistas y comunidad en general en temas de relevancia y se encuentra en el siguiente link:
https://escueladegobiernovirtual.cartagena.gov.co/moodle/ 
La segunda plataforma es la Escuela de Talentos del Distrito, denominada “Mis Talentos”, dirigida a las capacitaciones del personal de planta y contratistas, la cual se encuentra en implementación de acuerdo con lo planificado. El enlace es el siguiente:
https://mistalentos.cartagena.gov.co/
Esta meta producto está finalizada y reportada en un 100%
</t>
  </si>
  <si>
    <t>No. de politica publica de Ctel formulada</t>
  </si>
  <si>
    <t>Formular 1 politica publica de Ctel</t>
  </si>
  <si>
    <t>Desarrollar un documento tecnico juridico que sirva como  hoja de ruta para el desarrollo de ciencia y tecnologia del Distrito de Cartagena</t>
  </si>
  <si>
    <t xml:space="preserve">Esta actividad se encuentra en desarrollo en su etapa de planificacion
</t>
  </si>
  <si>
    <t>No. De Plataforma de Inclusión Productiva Distrital en Funcionamiento</t>
  </si>
  <si>
    <t>9.1.12 MAS COOPERACION INTERNACIONAL</t>
  </si>
  <si>
    <t>No. de recursos gestionados para robustecer la financiación del Plan de Desarrollo Salvemos Juntos a Cartagena</t>
  </si>
  <si>
    <t>Pesos</t>
  </si>
  <si>
    <t>Gestionar 40.000.000.000 para financiar el Plan de desarrollo</t>
  </si>
  <si>
    <t xml:space="preserve"> $ 2.634.943.195,00</t>
  </si>
  <si>
    <t>FORTALECIMIENTO DEL ECOSISTEMA DE COOPERACION INTERNACIONAL EN EL DISTRITO DE CARTAGENA DE INDIAS</t>
  </si>
  <si>
    <t xml:space="preserve">Fortalecer la gestión de la acción internacional por parte de los actores públicos y  privados que componen el ecosistema de cooperación internacional en la ciudad de Cartagena. </t>
  </si>
  <si>
    <t>Gestionar recursos para robustecer los programas del plan de desarrollo</t>
  </si>
  <si>
    <t>Cooperación Internacional</t>
  </si>
  <si>
    <t>ANA MARIA GONZALEZ
LUIS ENRIQUE ROA</t>
  </si>
  <si>
    <t>Funcionamiento</t>
  </si>
  <si>
    <t>No</t>
  </si>
  <si>
    <t>Si</t>
  </si>
  <si>
    <t xml:space="preserve">Evidencia:
https://airtable.com/shrLIxRZOyG2EUhXr </t>
  </si>
  <si>
    <t>No. de organizaciones habilitadas para cooperar</t>
  </si>
  <si>
    <t>Organizaciones</t>
  </si>
  <si>
    <t>Habilitar 50 organizaciones adicionales  para Cooperación.(</t>
  </si>
  <si>
    <t xml:space="preserve">
Habilitar Organizaciones para cooperar</t>
  </si>
  <si>
    <t>30 organizaciones (directos)</t>
  </si>
  <si>
    <t>FORTALECIMIENTO DEL ECOSISTEMA DE COOPERACIÓN DEL DISTRITO DE CARTAGENA DE INDIAS</t>
  </si>
  <si>
    <t>2.3.4599.1000.2021130010216</t>
  </si>
  <si>
    <t>Evidencia: 
https://airtable.com/shrHepIgjtx2qeWIY</t>
  </si>
  <si>
    <t>No. De Plan de Internacionalización de la Ciudad Formulado</t>
  </si>
  <si>
    <t>Plan formulado participativamente</t>
  </si>
  <si>
    <t xml:space="preserve">Formular el primer Plan de Internacionalización de la Ciudad </t>
  </si>
  <si>
    <t>FORMULACION DEL PLAN DE INTERNACIONALIZACION DEL DISTRITO DE CARTAGENA DE INDIAS</t>
  </si>
  <si>
    <t>Optimizar la acción internacional distrital como instrumento para impulsar la agenda de desarrollo cultural, social, medioambiental, y economico de la ciudad de Cartagena</t>
  </si>
  <si>
    <t>Formular participativamente el plan de internacionalizacion</t>
  </si>
  <si>
    <t>80 organizaciones (directos)</t>
  </si>
  <si>
    <t>FORMULACIÓN PLAN DE INTERNACIONALIZACIÓN DE CARTAGENA DE INDIAS</t>
  </si>
  <si>
    <t>2.3.4599.1000.2021130010193</t>
  </si>
  <si>
    <t>Avance en la meta del 75%.</t>
  </si>
  <si>
    <t>Plan formulado</t>
  </si>
  <si>
    <t>DESARROLLO ECONOMICO Y</t>
  </si>
  <si>
    <t>Número de Plataforma de Inclusion Productiva  Distrital en Funcionamiento</t>
  </si>
  <si>
    <t>Diseñar e implementar plataforma de inclusión productiva distrital</t>
  </si>
  <si>
    <t>SISTEMA DE MERCADOS PUBLICOS</t>
  </si>
  <si>
    <t>Red de Mercados Sectoriales Construidos</t>
  </si>
  <si>
    <t>25%  Plaza de Mercado Santa Rita Funcionando</t>
  </si>
  <si>
    <t>Construir y Adecuar 3 plazas de mercado sectoriales</t>
  </si>
  <si>
    <t>Fortalecimiento del sistema integrado de mercados públicos mediante el desarrollo de actividades y/o actuaciones administrativas, operativas, jurídicas, contractuales y ambientales en el Distrito de Cartagena de Indias</t>
  </si>
  <si>
    <t xml:space="preserve">Mejorar las condiciones administrativas, operativas, jurídicas y ambientales de la Red de Mercados públicos en el Distrito de Cartagena de Indias. </t>
  </si>
  <si>
    <t>Realizar diagnóstico y contratación para adecuaciones de infraestructura de los mercados públicos</t>
  </si>
  <si>
    <t>SECRETARIA GENERAL</t>
  </si>
  <si>
    <t>LUIS ENRIQUE ROA
DIANA MARTINEZ BERROCAL</t>
  </si>
  <si>
    <t>1. Inversión
3,Otros recursos</t>
  </si>
  <si>
    <t>1. Recursos Propios - ICLD
2. SGP</t>
  </si>
  <si>
    <t>FORTALECIMIENTO DEL SISTEMA INTEGRADO DE MERCADOS PUBLICOS MEDIANTE EL DESARROLLO DE ACTIVIDADES Y/O ACTUACIONES ADMINISTRATIVAS, OPERATIVAS, JURIDICAS, CONTRACTUALES Y AMBIENTALES EN EL DISTRITO DE CARTAGENA DE INDIAS</t>
  </si>
  <si>
    <t>2.3.4599.1000.2021130010190</t>
  </si>
  <si>
    <t>Contratación directa</t>
  </si>
  <si>
    <t xml:space="preserve">Caracterización de comerciantes, adjudicatarios del Mercado de Bazurto Socialización de Actividad con comerciantes a caracterizar, realizar sistematización y análisis de información recopilada                                                                                </t>
  </si>
  <si>
    <t>Se realizan actividades previas que son antecesoras de la formalización jurídica, estas actividades son: rectificación de locatarios censados, medición de locales, previamente establecidos que corresponden a los locatarios que tienen el derecho de uso, su previsión por medio del método de observación de ampliación de locales identificados.</t>
  </si>
  <si>
    <t>16,6%</t>
  </si>
  <si>
    <t xml:space="preserve"> Reorganización de los procesos administrativos y operativos de las plazas de mercados públicos.                                                                         </t>
  </si>
  <si>
    <t xml:space="preserve">Para realizar la reorganizacion de los procesos administrativos, debemos tener en cuenta la formalizacion de los comercientes, ante este hecho se vienen realizando las actividades previas a la formalizacion y de esta formaoder cumplir con ambas metas. </t>
  </si>
  <si>
    <t xml:space="preserve">Desarrollo de estrategias medio ambientales con los diferentes actores del mercado de Bazurto incluyendo a los moradores de los barrios aledaños y empresas prestadoras del servicio de aseo.                                        </t>
  </si>
  <si>
    <t>SECRETARIA GENERAL
OFICINA DE MERCADOS PUBLICOS</t>
  </si>
  <si>
    <t>NÚmero de comerciantes minoristas adjudicatarios formalizados reubicados</t>
  </si>
  <si>
    <t>Formalizar a 1665 comerciantes minoristas</t>
  </si>
  <si>
    <t xml:space="preserve">Capacitación como ampliación de cobertura y manejo integral de los
residuos sólidos en la plaza pública del mercado de Bazurto   </t>
  </si>
  <si>
    <t>TURISMO, MOTOR DE REACTIVACIÓN ECONÓMICA PARA CARATGENA DE INDIAS</t>
  </si>
  <si>
    <t>Número de visitantes que llegan a la ciudad de Cartagena de Indias</t>
  </si>
  <si>
    <t>Mantener el número de visitantes que llegan a la ciudad de Cartagena de Indias 3.207.999</t>
  </si>
  <si>
    <t>PROMOCIÓN NACIONAL E INTERNACIONAL DE CARTAGENA DE INDIAS</t>
  </si>
  <si>
    <t>Número de visitantes llegando a Cartagena de Indias por vía aérea, marítima y terrestre</t>
  </si>
  <si>
    <t>Número</t>
  </si>
  <si>
    <t>Mantener el número de visitantes en 3.207.999 llegando a Cartagena por vía aérea, marítima y terrestre</t>
  </si>
  <si>
    <t>CONSOLIDACIÓN DE LA PROMOCIÓN NACIONAL E INTERNACIONAL DE CARTAGENA DE INDIAS</t>
  </si>
  <si>
    <t>Posicionar a Cartagena de Indias a nivel nacional e internacional como destino turístico seguro, competitivo y fuente de desarrollo sostenible, manteniendo el número de turistas que llegan a nuestra ciudad, reactivando la economía local afectada por la emergencia sanitaria del Covid-19, disminuyendo los índices de pobreza, cualificando la mano de obra local, apostándole a fortalecer el turismo regional, en miras de recapturar rutas/aerolíneas y líneas de cruceros que anterior de la emergencia sanitaria, ya ofrecían sus servicios en la ciudad.</t>
  </si>
  <si>
    <t>Corpoturismo</t>
  </si>
  <si>
    <t>Natalia Bohórquez Castilla</t>
  </si>
  <si>
    <t>CONSOLIDACIÓN DE LA CONECTIVIDAD PARA CARTAGENA DE INDIAS</t>
  </si>
  <si>
    <t>2.3.3502.0200.2021130010205</t>
  </si>
  <si>
    <t>Según considere la Unidad Ejecutora</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</si>
  <si>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VIA AEREA: En el mes de enero, SACSA reportó la llegada de 265,209 pasajeros nacionales y 28,771 pasajeros internacionales. En el mes de febrero 217,518 pasajeros nacionales y 28,829 pasajeros internacionales. Para efectos de este reporte, los datos de marzo se daran en el 2do trimestre de 2022, teniendo en cuenta que a la fecha de solicitud de este plan de acción, no se ha recibido esta información.
VIA MARITIMA: En el mes de enero, SPRC reportó la lleada de 6,490 pasajeros con 7 recaladas de cruceros. En el mes de febrero, reportó la llegada de 44,982 con 18 recaladas de cruceros. Para efectos de este reporte, los datos de marzo se darán en el 2do trimestre de 2022.
PARITICIPACIÓN EN EVENTOS DE PROMOCIÓN DE DESTINO:
1. FITUR 2022 (ENERO)
2. VITRINA ANATO 2022 (FEBRERO)
3. EXPODUBAI (MARZO)
AVANCE META PRODUCTO: 28%* (SOLO MES DE ENERO Y FEBRERO)
AVANCE META PROYECTO: 18%¨(SOLO MES DE ENERO Y FEBRERO)</t>
  </si>
  <si>
    <t>CONECTIVIDAD</t>
  </si>
  <si>
    <t>Número de rutas aéreas conectando directamente a Cartagena de Indias con otros destinos nacionales e internacionales</t>
  </si>
  <si>
    <t>18 rutas aéreas</t>
  </si>
  <si>
    <t>Mantener 18 rutas aéreas conectada directamente a Cartagena</t>
  </si>
  <si>
    <t>2.3.3502.0200.2021130010204</t>
  </si>
  <si>
    <t xml:space="preserve">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SACSA REPORTA CONECCION DIRECTA CON LOS SIGUIENTES DESTINOS PARA EL PRIMER TRIMESTRE DE 2022: 
NACIONAL:
1. BOGOTÁ
2. MEDELLÍN
3. CALI
4. PEREIRA
5. BUCARAMANGA
6. CÚCUTA
7. SAN ANDRÉS
8. ARMENIA (NUEVA RUTA)
9. PASTO (NUEVA RUTA)
10. VILLAVICENCIO (NUEVA RUTA)
INTERNACIONAL:
11. MIAMI
12. FORT LAUDERDALE
13. ORLANDO
14. NUEVA YORK
15. PANAMA
16. AMSTERDAM
17. MONTREAL (RUTA DE TERMPORADA CON AIRTRANSAT)
18. TORONTO (RUTA DE TERMPORADA CON AIRTRANSAT))
19. SAN JOSE DE COSTA RICA
AVANCE META PRODUCTO: 127%
AVANCE META PROYECTO: 106%
</t>
  </si>
  <si>
    <t>TURISMO COMPETITIVIO Y SOSTENIBLE</t>
  </si>
  <si>
    <t>Numero de Zonas turísticas Ordenadas</t>
  </si>
  <si>
    <t>Mantener 4 zonas turísticas ordenadas</t>
  </si>
  <si>
    <t>DESARROLLO DEL TURISMO COMPETITIVO Y SOSTENIBLE PARA CARTAGENA DE INDIAS</t>
  </si>
  <si>
    <t xml:space="preserve">2021130010203
</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</si>
  <si>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Zonas Turísticas ordenadas a corte MAR 22: 
Piloto reapertura de playas bioseguras en zona insular (2020)
Corredores cruceros (En el marco de la reapertura 2021)
Corredores Centro Histórico temporada alta diciembre - enero
PROYECTOS FORMULADOS POR LA CORPORACIÓN PARA LA FINANCIACIÓN CON FONTUR:
1. ILUMINACIÓN CASTILLO SAN FELIPE - ESTADO: APROBADO, A LA ESPERA DE CONTRATACIÓN.
2. SEÑALIZACIÓN CHOLON- ESTADO: APROBADO, A LA ESPERA DE SUSPERAR CONSULTA PREVIA CON LA COMUNIDAD
3. SEÑALIZACIÓN PLAYA BLANCA - ESTADO: APROBADO, A LA ESPERA DE SUPERAR SOCIALIZACIÓN CON COMUNIDAD.
4. CASA GABO: FORMULADO Y RADICADO EN FONTUR. 
5. EMBARCADERO PLAYA BLANCA: EN FORMULACIÓN.
AVANCE META PRODUCTO: 100%
AVANCE META PROYECTO: 75%</t>
  </si>
  <si>
    <t>Número de Centros de atención turística funcionando</t>
  </si>
  <si>
    <t>Mantener en funcionamiento 5 centros de atención turística</t>
  </si>
  <si>
    <t>2.3.3502.0200.2021130010203</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</si>
  <si>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A CORTE DE MARZO 2022, FUNCIONAN LOS CATS DE: AEROPUERTO RAFAEL NÚÑEZ, MUELLE DE LA BODEGUITA, BOCAGRANDE, PLAYA AZUL. EN ENERO SE RECIBIÓ 24 QUEJAS Y SE BRINDO ATENCIÓN A 2040 TURISTAS. EN FEBRERO SE RECIBIÓ 12 QUEJAS Y SE ATENDIERON 1910 TURISTAS. EN MARZO SE RECIBIÓ 16 QUEJAS Y SE ATENDIERON 1460 TURISTAS. 
AVANCE META PRODUCTO: 80%
AVANCE META PROYECTO: 80%</t>
  </si>
  <si>
    <t>Número de Puntos de Información Turística funcionando</t>
  </si>
  <si>
    <t>Mantener en funcionamiento 3 puntos de información turística</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</si>
  <si>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A CORTE DE MARZO 2022, FUNCIONAN LOS PITS DE: AEROPUERTO Y MUELLE DE LA BODEGUITA. EN EL MES DE ENERO SE RECIBIÓ 271 CONSULTAS Y SE ATENDIERON 622 TURISTAS, EN EL MES DE FEBRERO SE RECIBIÓ 219 CONSULTAS Y SE ATENDIERON 394 TURISTAS, EN EL MES DE MARZO SE RECIBIÓ 344 CONSULTAS Y SE ATENDIERON 719 TURISTAS. 
AVANCE META PRODUCTO 67%
AVANCE META PROYECTO 67%</t>
  </si>
  <si>
    <t>Número de prestadores de servicios turísticos que promuevan la calidad y sostenibilidad del sector a través de la implementación de protocolos, normas y/o certificaciones.</t>
  </si>
  <si>
    <t>Promover la calidad y sostenibilidad del sector turístico a 400 prestadores de servicios turísticos</t>
  </si>
  <si>
    <t xml:space="preserve">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En el primer trimestre se inició el programa de formación de entornos protectores de la ESCNNA, esto dando cumplimiento a prestadores complementarios apuntandole a la sostenibilidad en el contexto sociocultural, programa que está en ejecución. Total 361 participantes entre trabajadores del sector informal, artesanos, masajistas, peinadoras, palenqueras y gaferos.  El programa de formación y su certificación tiene previsto finalizarse en el segundo semestre de 2022.
AVANCE META PRODUCTO: 0%
AVANCE META PROYECTO: 169%
</t>
  </si>
  <si>
    <t>CARTAGENA TRANSPARENTE</t>
  </si>
  <si>
    <t>GESTIÓN Y DESEMPEÑO INSTITUCIONAL PARA LA GOBERNANZA</t>
  </si>
  <si>
    <t>Elevar el índice de desempeño institucional medido a través de FURAG (Formulario Único de Reporte de Avances de la Gestión</t>
  </si>
  <si>
    <t>Elevar en un 30% el índice de desempeño institucional medido a través de FURAG (Formulario Único de Reporte de Avances de la Gestión</t>
  </si>
  <si>
    <t>Gestión pública integrada y transparente</t>
  </si>
  <si>
    <t>Numero de Dimensiones del Modelo Integrado de Planeación y Gestión (MIPG) implementadas</t>
  </si>
  <si>
    <t>Dimensiones: 1. Talento Humano= 61,8% 
2. Direccionamiento Estratégico y Planeación = 61,2% 
3. Gestión para Resultados con Valores = 58% 
4. Evaluación de Resultados = 59,2% 
5. Información y Comunicaciones = 57,9% 
6. Gestión del Conocimiento = 57,4% 7. Control Interno = 57,1% Fuente: Departamento Administrativo de la Función Pública: 2018</t>
  </si>
  <si>
    <t>Implementar integralmente las 7 dimensiones y sus políticas del Modelo Integrado de Planeación y Gestión (MIPG)</t>
  </si>
  <si>
    <t>Integración del Sistema de Gestión de la calidad y el servicio al ciudadano para la implementación del Modelo Integrado de Planeación y Gestión en la Secretaría General -TG+</t>
  </si>
  <si>
    <t>COORDINAR INTEGRALMENTE JUNTO A LA SECRETARIA DE PLANEACION LAS 7 DIMENSIONES DEL MODELO INTEGRADO Y DE PLANEACIÓN Y GESTIÓN</t>
  </si>
  <si>
    <t>Asesorías y acompañamientos metodológicos para la implementación de las políticas de gestión y desempeño institucional</t>
  </si>
  <si>
    <t>Secretaría General</t>
  </si>
  <si>
    <t>LUIS ENRIQUE ROA</t>
  </si>
  <si>
    <t>INTEGRACIÓN DEL SISTEMA DE GESTIÓN DE LA CALIDAD Y EL SERVICIO AL CIUDADANO PARA LA IMPLEMENTACIÓN DEL MODELO INTEGRADO DE PLANEACIÓN Y GESTIÓN EN LA SECRETARÍA GENERAL -TG+ CARTAGENA DE INDIAS</t>
  </si>
  <si>
    <t>2.3.4599.1000.2020130010277</t>
  </si>
  <si>
    <t>CONTRATACION DIRECTA</t>
  </si>
  <si>
    <t>ENERO DE 2022</t>
  </si>
  <si>
    <t>Asesorías y acompañamientos metodológicos para la actualización e implementación de los planes institucionales, en el marco de la implementación del Modelo Integrado de Planeación y Gestión.</t>
  </si>
  <si>
    <t>Los 12 planes institucionales fueron presentados y aprobados en comité de gestión 001-2022 el dia 29 de enero de la presente vigencia.
Enlace de publicación en pagina web de los planes institucionales.
https://www.cartagena.gov.co/component/content/article/85-gobierno-transparente/4462-planes-institucionales-del-modelo-integrado-de-planeacion-y-gestion-mipg-2?Itemid=515
Enlace de publicación de Acta de Comité 001-2022
https://mipg.cartagena.gov.co/Documentos/Actas%20de%20comite/ACTA%20001-2022-%20SESION%20ORDINARIA%20COMITE%20GESTION%20Y%20DESEMPEN%CC%83O.pdf</t>
  </si>
  <si>
    <t>Asesorías y acompañamiento para la elaboración, actualización e implementación de la estrategia de racionalización de tramites de la alcaldia de cartagena en el marco de la implementación de la Politica de gestión y desempeño de racionalizacion de tramites.</t>
  </si>
  <si>
    <t>Actualización, medición y control de los procesos y procedimientos de la Alcaldia Mayor de Cartagena, en el marco de la implementación de la Politica de Fortlecimiento organizacional y simplificación de procesos.</t>
  </si>
  <si>
    <t>Estrategias de sensibilización y adopción por medio de cursos referentes al Modelo Integrado de Planeación y Gestión.</t>
  </si>
  <si>
    <t>Esta actividad se va a ejecutar a partir del segundo semestre.</t>
  </si>
  <si>
    <t>Esta actividad se va a ejecutar a partir del mes de agosto.</t>
  </si>
  <si>
    <t>Mejorar las condiciones fisicas de los puntos de atención al Ciudadano.</t>
  </si>
  <si>
    <t>ADRIANA GARCES</t>
  </si>
  <si>
    <t>LICITACION PUBLICA</t>
  </si>
  <si>
    <t>AGOSTO DE 2022</t>
  </si>
  <si>
    <t>Esta actividad está en el proceso de proyección de los estudios previos</t>
  </si>
  <si>
    <t xml:space="preserve">
Realizar los ajustes requeridos para la Ventanilla Unica de atención al Ciudadano que cumplan con las normas mínimas de accesibilidad en cuanto señalización</t>
  </si>
  <si>
    <t>Se esta en el proceso de proyección de los estudios previos</t>
  </si>
  <si>
    <t>Se publicó en el portal SECOP para que se cotice el proceso de señalización de las locaciones donde se presta el servicio al ciudadano. Procesos SIP-SECGEN-005-2022</t>
  </si>
  <si>
    <t>Realizar actualizacion del modulo de transparencia documental a traves de realizacion de convenio con el PNUD</t>
  </si>
  <si>
    <t>SELECCION ABREVIADA</t>
  </si>
  <si>
    <t>Se están realizando los acercamientos al PNUD a través de la oficina asesora de informática</t>
  </si>
  <si>
    <t>Se encuentra en proceso de ejecucción el convenio para actualización del modulo de transparencia documental-Transdoc y los demas módulos del Sistema de información y gestión para la gobernabilidad Democratica-sigob</t>
  </si>
  <si>
    <t>Implementar  servicio de respuesta por correo electronico para el proceso de mesa de salida de las notificaciones para el Distrito</t>
  </si>
  <si>
    <t>A través de apoyo Logistico se están realizando los estudios previsto para la prestación del servicio de respuesta por correo electrónico para el proceso de mesa de salida de las notificaciones para el Distrito, ya se proyecto el estudio previo, en este momento el proceso se encuentra en la UAC.</t>
  </si>
  <si>
    <t>Se publico en el portal SECOP para licitación por selección abreviada del servicio de correo electrónico certificado que requieran ser enviados por todas las dependencias del distrito turistico y cultural de cartagena de indias. Proceso SA-MC-DAAL-UAC-037-2022</t>
  </si>
  <si>
    <t>Habilitar una Estrategia Omnicanal</t>
  </si>
  <si>
    <t xml:space="preserve">Se solicito cotizaciones a diferentes operadores que pueden brindar el servicio y se ha realizado reunión con los cotizantes para aclarar dudas; también se inicio mesa de trabajo conjunta con informática para la proyección de los estudios previos. </t>
  </si>
  <si>
    <t>Se publico en el portal SECOP para  qsolicitud de cotización de omnicanalidad para el distrito de cartagena. Proceso SIP-OAI-007-2022; adicional informatica hablo con Colombia Compra eficiente para ver si desde alli se ofrecia el servicio y se constato que se encuentra vigente el acuerdo marco CCE-025-AMP-20221 # proceso CCENEG-033-01-2020 de enero 26 de 2021 hasta julio 25 de 2023, lo cual estamos revisando en conjunto con informatica para determinar cual es la opción mas conveniente</t>
  </si>
  <si>
    <t>Elevar en un 30% el indice de desempeño institucional medido a través del FURAG (Formulario Único de Avances de la Gestión)</t>
  </si>
  <si>
    <t>Porcentaje de avance en la implementación de los proyectos del Plan Institucional de Archivo del Distrito de Cartagena (PINAR)</t>
  </si>
  <si>
    <t>Procentaje</t>
  </si>
  <si>
    <t>Implementar el 60% de los proyectos establecidos en el PINAR (de corto y  mediano plazo )</t>
  </si>
  <si>
    <t>6,5%</t>
  </si>
  <si>
    <t>Fortalecimiento gestión documental mediante el avance en la implementación del PINAR</t>
  </si>
  <si>
    <t>Fortalecer la gestión documental mediante el avance en la implementación del PINAR, para aumentar la eficiencia y eficacia en los procesos documentales</t>
  </si>
  <si>
    <t xml:space="preserve">1. Ajuste y actualización de inventarios documentales:
- Fondo acumulado del Archivo Central: 400 ML 
 </t>
  </si>
  <si>
    <t xml:space="preserve">Direccion Archivo General </t>
  </si>
  <si>
    <t>NORMA CECILIA ROMAN LEYGUES</t>
  </si>
  <si>
    <t>GESTIÓN DOCUMENTAL, MEDIANTE EL AVANCE EN LA IMPLEMENTACIÓN DEL PLAN INSTITUCIONAL DE ARCHIVO-PINAR, PARA AUMENTAR LA EFICIENCIA Y EFICACIA EN LOS PROCESOS DOCUMENTALES</t>
  </si>
  <si>
    <t>2.3.4599.1000.2021130010178</t>
  </si>
  <si>
    <t>En este trimestre se inventariaron 96 ML de documentos del archivo central</t>
  </si>
  <si>
    <t>En este trimestre fueron inventariados 144 ML de fondos documentales del Archivo Central, para un total acumulado de 240 ML a Junio/22</t>
  </si>
  <si>
    <t>2. Inventario documental Archivos de Gestión del Distrito de Cartagena: 6.100 ML</t>
  </si>
  <si>
    <t xml:space="preserve">Se encuentran en revisión por parte de la UAC los estudios previos para solicitar CDP y abrir proceso licitatorio </t>
  </si>
  <si>
    <t>Se abrió proceso licitatorio No 24102000 por valor de $6.985.300 para contratar la prestación del servicio de elaboración de inventario en estado natural en el formato único de inventario documental (FUID) de fondos acumulados, elaboración del cuadro de clasificación documental (CCD) y elaboración de tablas de retención documental (TRD), atendiendo los parámetros establecidos por el Archivo General de la Nación, la ley 594 de 2000 y la normatividad legal vigente, en la Alcaldía Distrital de Cartagena de Indias.  El cierre del proceso está pevisto para el 1 de julio de 2022 (https://colombialicita.com/licitacion/187541058)</t>
  </si>
  <si>
    <t xml:space="preserve">3.  Actualizacion de Instrumentos Archivisticos: 
- Cuadros de Clasificación Documental 
- Tablas de Retención Documental
       </t>
  </si>
  <si>
    <t xml:space="preserve"> </t>
  </si>
  <si>
    <t>SE adelanta etapa de estudios previos para licitación pública</t>
  </si>
  <si>
    <t xml:space="preserve">4.  Actualización del Programa de Gestión Documental - PGD: 
- Actualizar Diagnóstico Integral de Archivo 
- Modelo de Requisitos SGDA
- Digitalización de 200 ML de Actos Adtivos
</t>
  </si>
  <si>
    <t>0,85</t>
  </si>
  <si>
    <t xml:space="preserve"> Se inicio el proceso de planeación para la actualización del Diagnóstico integral de Archivo; Se digitalizaron en este período 4 ML de Actos Adtivos</t>
  </si>
  <si>
    <t>Se cuenta con la 3a versión del modelo de requisitos SGDA (80%); el Diagnóstico Integral de Archivo en un 90%, quedando pendiente la verificación de los ML pendientes por inventariar en el Archivo Central.   Avanza la digitalización de ML de actos administrativos</t>
  </si>
  <si>
    <t xml:space="preserve">5.  Programa de Capacitación y sensibilización : realizar jornadas de capacitación y asistencia técnica a funcionarios del nivel central  y descentralizado; Brindar soporte técnico al Archivo Central en el uso de herramientas tecnológicas
        </t>
  </si>
  <si>
    <t xml:space="preserve">A Mzo/22  el equipo técnico de Archivo General avanza en la implementación del Plan de Conservación Documental,  realizando acompañamiento técnico y capacitación en gestión documental y normas archivisticas, así:
- Capacitación: 146 funcionarios de 7 Secretarías y Dependencias de la Administración fueron capacitados en organización archivística 
-Asistencia Técnica: 71 Dependencias del Distrito recibieron visitas de asistencia para la organización de archivos de gestión e inventario documental 
- Transferencias: Se recibieron 106,5 ML en transferencias primarias documentales de 8 dependencias.
- Capacitación virtual Pag. Web: 13.000 visualizaciones en 2022
    Módulo 1 Guía Teórica Organización y Gestión  Doc (1.223) https://www.youtube.com/watch?v=Z7upGTXtV40
    Módulo 2 Guía Práctica Organización y Gestión Doc (7.361) https://www.youtube.com/watch?v=8E0eOadFrmk
    Módulo 3. Formato Único de Inventario Documental (4.449) https://www.youtube.com/watch?v=btVLeFMHZxk
  </t>
  </si>
  <si>
    <t xml:space="preserve">A la fecha el equipo técnico de Archivo General avanza en la implementación del Plan de Conservación Documental,  realizando acompañamiento técnico y capacitación en gestión documental y normas archivisticas, así:
- Capacitación: 187 funcionarios en el ultimo trimestre.. Acumulado: 333
-Asistencia Técnica:  22 visitas de asistencia técnica para un total acumulado de 93 visitas en 2022.
- Seguimiento: 42 visitas de seguimiento hasta junio 2022
- Transferencias documentales primarias: 185,75 ML recibidos de 10 Depedencias en el ultimo trimestre. Acumulado:  292,25 hasta Junio/22 
- Capacitación virtual Pag. Web:  Mas de 14.000 visualizaciones en 2022
    Módulo 1 Guía Teórica Organización y Gestión  Doc (1.341) https://www.youtube.com/watch?v=Z7upGTXtV40
    Módulo 2 Guía Práctica Organización y Gestión Doc (7.960) https://www.youtube.com/watch?v=8E0eOadFrmk
    Módulo 3. Formato Único de Inventario Documental (4.848) https://www.youtube.com/watch?v=btVLeFMHZxk
  </t>
  </si>
  <si>
    <t xml:space="preserve">6. Programa de Saneamiento Ambiental: Realizar Jornadas de fumigación, desratización, Limpieza, inspección y mantenimientodel material contaminado en las instalaciones del Archivo Central, DATT </t>
  </si>
  <si>
    <t>Se adelantan estudios previos y estudio de mercado para la contratación del servicio de fumigación. El equipo de archivo adelanto jornada de limpieza y organización de estanteria e instalaciones de archivo central</t>
  </si>
  <si>
    <t>Se expidió CDP por valor de $100 mill..La Of de apoyo Logistico abrió el proceso de menor cuantia No. MC-DAAL-013-22 por $100 mill para contratar la prestación del servicio de desinfeccion del ambiente para el control de microorganismos, desinfectación y desratización en el Archivo Central y el Archivo del DATT.  EL proceso tiene fecha de cierre prevista para el 1 de julio/2022</t>
  </si>
  <si>
    <t>7. Programa monitoreo y control de condiciones ambientales: Adquirir 3 equipos de medición de las condiciones de temperatura, humedad, luz (datta logger) y 9 extintores multiproposito para depósitos de archivo del Distrito</t>
  </si>
  <si>
    <t>CONCURSO DE MERITOS</t>
  </si>
  <si>
    <t>Se adelanta etapa de estudios previos para compra de equipos</t>
  </si>
  <si>
    <t>Se espera el recibo de cotizaciones para preparación de prepliegos</t>
  </si>
  <si>
    <t xml:space="preserve">8. Programa de Almacenamiento y Re-almacenamiento de la Documentación: Suministro de materiales de almacenamiento (800 Carpetas 4 aletas, 100 Cajas x 300), y elementos de proteccion personal para el manejo de archivos  (300 cajas de tapabocas, 200 tarros de gel)  
       </t>
  </si>
  <si>
    <t>Se adelanta etapa contractual para compra de materiales.  El equipo de archivo central continúa avanzando en el proceso de clasificación y organización de las series documentales en proceso de inventario en el Archivo Central, e identificando las unidades documentales (cajas y carpetas) en mal estado para su reemplazo por cajas en buen estado</t>
  </si>
  <si>
    <t>9. Plan de Preservación Digital a Largo Plazo: Elaborar Diagnóstico de Preservación Digital del Distrito</t>
  </si>
  <si>
    <t>0,40</t>
  </si>
  <si>
    <t>27/02/2022</t>
  </si>
  <si>
    <t>Se dió inicio a la etapa de planeación y cronograma del Diagnóstico de preservación digital a largo plazo</t>
  </si>
  <si>
    <t>Se tiene primer borrador del Diagnóstico del PPDLP que tiene por objeto establecer los lineamientos y estrategias para definir las acciones encaminadas a asegurar la conservación, acceso, autenticidad, integridad, fiabilidad y disponibilidad de los documentos electrónicos de archivo de la Entidad a mediano y largo plazo</t>
  </si>
  <si>
    <t xml:space="preserve">10.  Contratar profesionales especializados de apoyo a la gestión institucional para la ejecución de las actividades administrativas, jurídicas, </t>
  </si>
  <si>
    <t>27/2/2022</t>
  </si>
  <si>
    <t>Se adelanto la contratación de 3 profesionales especializados de apoyo a la gestion</t>
  </si>
  <si>
    <t>Se avanza en el apoyo institucional a la Dirección de Archivo</t>
  </si>
  <si>
    <t>Elevar el índice de desempeño
 institucional medido a través de
 FURAG (Formulario Único de
 Reporte de Avances de la
 Gestión</t>
  </si>
  <si>
    <t>2 Rendición publica de cuentas</t>
  </si>
  <si>
    <t>Realizar 8 procesos de rendición publica de cuentas a la ciudadanía</t>
  </si>
  <si>
    <t>Se han realizado cuatro (4) procesos de rendición de cuentas a la ciudadanía</t>
  </si>
  <si>
    <t>Transparencia para el fortalecimiento de la confianza en las instituciones del distrito de Cartagena</t>
  </si>
  <si>
    <t>Numero de rendición públicas
de cuentas realizadas</t>
  </si>
  <si>
    <t>Audiencia</t>
  </si>
  <si>
    <t>2 audiencias de rendición de cuentas</t>
  </si>
  <si>
    <t>ND</t>
  </si>
  <si>
    <t>oficina de prensa</t>
  </si>
  <si>
    <t>Paola Pianeta Arango</t>
  </si>
  <si>
    <t>Actualmente nos encontramos en etapa de planeación de la primera rendición de cuentas del 2022</t>
  </si>
  <si>
    <t>Implementar Una(1) estrategia de rendición publica de cuentas periódica en el Distrito de Cartagena</t>
  </si>
  <si>
    <t>Numero de estrategia de rendición publica de cuentas implementadas</t>
  </si>
  <si>
    <t>Estrategia</t>
  </si>
  <si>
    <t>DISEÑO IMPLEMENTACIÓN DE LA ESTRATEGIA DISTRITAL DE TRANSPARENCIA, PREVENCIÓN DE LA CORRUPCIÓN Y CULTURA CIUDADANA ANTICORRUPCIÓN, PARA EL FORTALECIMIENTO DE LA CONFIANZA EN LAS INSTITUCIONES DEL DISTRITO DE CARTAGENA DE INDIAS</t>
  </si>
  <si>
    <t>2021130010285.</t>
  </si>
  <si>
    <t>Fortalecer las capacidades de la administración distrital para visibilizar la información a través de procesos que propicien la transparencia,
la prevención de la corrupción y una cultura ciudadana anticorrupción.</t>
  </si>
  <si>
    <t>Realizar dos Feria de Transparencia Distrital para dar conocer de manera
clara qué y cómo contrata la administración distrital, su portafolio de servicios y la
visualización de su contratación para el gobierno abierto.</t>
  </si>
  <si>
    <t>Oficina Asuntos de Transparencia</t>
  </si>
  <si>
    <t>Irina Saer</t>
  </si>
  <si>
    <t>2.3.4502.1000.2021130010285</t>
  </si>
  <si>
    <t>Construir instrumentos de visualización de datos que le permitan a los
ciudadanos y a la administración distrital monitorear el desempeño de la alcaldía
y cada una de las dependencias del nivel.</t>
  </si>
  <si>
    <t>- Capacitación virtual Pag. Web: 13.000 visualizaciones en 2022</t>
  </si>
  <si>
    <t>Realizar una rendición de cuentas territorial en cada una de las localidades
para la descentralización del proceso de rendición de cuentas.</t>
  </si>
  <si>
    <t xml:space="preserve">    Módulo 1 Guía Teórica Organización y Gestión  Doc (1.319) https://www.youtube.com/watch?v=Z7upGTXtV40</t>
  </si>
  <si>
    <t>Realizar el evento de conmemoración del Dia Internacional de la Lucha
Contra la Corrupción 2022.</t>
  </si>
  <si>
    <t xml:space="preserve">    Módulo 2 Guía Práctica Organización y Gestión Doc (7.752) https://www.youtube.com/watch?v=8E0eOadFrmk</t>
  </si>
  <si>
    <t>Realizar una campaña pedagógica de cultura ciudadana enfocado a la
generación de competencias relacionadas con la integridad y sentido de
pertenencia, en las instituciones educativas oficiales y privadas de la mano de la
Secretaría de Educación.</t>
  </si>
  <si>
    <t xml:space="preserve">    Módulo 3. Formato Único de Inventario Documental (4.746) https://www.youtube.com/watch?v=btVLeFMHZxk</t>
  </si>
  <si>
    <t>Realizar una campaña de incentivo y reconocimiento a los servidores
públicos que se caracterizan por su comportamiento íntegro y transparente en el
marco de la estrategia "El Valor Soy Yo" de la implementación del Código de
Integridad.</t>
  </si>
  <si>
    <t>Realizar la campaña de divulgación de los canales de denuncias
ciudadanas distritales sobre posibles actos de corrupción.</t>
  </si>
  <si>
    <t xml:space="preserve">  </t>
  </si>
  <si>
    <t>Adquisición de materiales para los espacios de participación ciudadana para
la transparencia Brigada de la Transparencia en el marco de la estrategia
institucional Salvemos Juntos a Cartagena.</t>
  </si>
  <si>
    <t>CARTAGENA INTELIGENTE CON TODOS Y PARA TODOS</t>
  </si>
  <si>
    <t>Porcentaje Ciudadanos
cartageneros conectados,
alfabetizados digitalmente.</t>
  </si>
  <si>
    <t>60% de los ciudadanos
cartageneros.</t>
  </si>
  <si>
    <t xml:space="preserve"> Cartagena inteligente con todos y para todos</t>
  </si>
  <si>
    <t>Política pública formulada entre Universidad-Empresa-Estado- Sociedad.</t>
  </si>
  <si>
    <t>Formular 1 política pública entre Universidad-Empresa-Estado-Sociedad en tres fases</t>
  </si>
  <si>
    <t>TRANSFORMACIÓN DIGITAL PARA UNA CARTAGENA INTELIGENTE CON TODOS Y PARA TODOS CARTAGENA DE INDIAS</t>
  </si>
  <si>
    <t>Mejorar el índice de desempeño de la implementación de la política de gobierno digital en el Distrito de Cartagena</t>
  </si>
  <si>
    <t xml:space="preserve">0. Formulación del proyecto, su registro en MGA
1.1. Realizar un proceso de planeación (conformación equipo de trabajo, elaboración cornograma y plan de trabajo, identificacion - mapeo de actores y/o alidos estrategicos, diseño metodologico, definicion de compentes)
1.2. Llevar a cabo un dignostico abierto y participativo (recolecion y anlisis de informacion, identificacion de problematicas, necesidaes y alternativas de solución, a traves de mesas de trabajo y/o talleres de inteligencia colectiva)
1.3. Diseñar y construir los lineamientos estrategicos de política pública (objetivos, horizonte, alcance, principios, misión, visión,  linea y/o sectores, estrategias, programas etc)
1.4. Efectuar un proceso de validación abierto y participativo (retroalimentación con actores) 
1.5. Definir el mecanismo de legitimización y relaizar el proceso de reconocimiento y aprobación pertinente 
</t>
  </si>
  <si>
    <t>0,25</t>
  </si>
  <si>
    <t>615.384.616,00</t>
  </si>
  <si>
    <t>2.3.4599.1000.2021130010189</t>
  </si>
  <si>
    <t xml:space="preserve">Se realizó la  construcción  de  una  propuesta  para posteriormente  ser  presentado Banco  de  Desarrollo de  América  Latina(CAF);  con  el  objetivo  de  buscar financiación  al  proceso  de  formulación  de  la Política Publica    Cartagena    Inteligente.Para    esto    fue necesario   desarrollar   un   perfil   de   proyecto   que contiene
:•Nombre del proyecto
•Objetivos (General y Específicos)
•Descripción del proyecto 
Antecedentes
•Justificación•Descripción de componentes y/o actividades •Cronograma detallado
•Presupuesto detallado
•Estrategia de sostenibilidad
PORCENTAJE DE AVANCE DE LAS ACTIVIDADES EN EL 1 ER TRIMESTRE ES DE 0,25%, 
Corresponde a las actividades de planeacion </t>
  </si>
  <si>
    <t xml:space="preserve">
Para el segundo trimestre del 2022 se han realizado las siguientes actividades:
-Postulación para la financiación de la política ante el Banco de América Latina.
-Acompañamiento con transferencia de conocimiento en Políticas Públicas por parte de la organización argentina Asuntos del Sur.
-Acompañamiento técnico por parte de la Oficina de Planeación del Distrito.
A la fecha el proceso se encuentra en etapa de  agenda pública  (Fase II).
Productos a obtener: 
-	Etapa de alistamiento – Ficha de estructuración de Políticas Públicas
-	Etapa de agenda pública – Diagnóstico
-	Etapa de formulación – Política Pública formulada</t>
  </si>
  <si>
    <t>Infraestructura tecnológica global diseñada e implementada para el distrito conforme se plantea en la política de gobierno digital</t>
  </si>
  <si>
    <t>1infraestructura tecnológica global diseñada e implementada en cinco fases conforme se plantea en la política de gobierno digital</t>
  </si>
  <si>
    <t>Fase 1: identificacion 
Fase 2: Analisis
Fase 3: Perfilamiento
Fase 4 : Definicion
Fase 5 : Despliegue y cumplimiento</t>
  </si>
  <si>
    <t>Este indicador se encuentra en un 0,40  de avance para el primer trimestre el año 2022, el cual consiste en  el cumplimiento de la fase Fase 1: identificacion  y  Fase 2: Analisis para la cual se han definido el desarrollo de un micrositio que integre los componentes de la arquitectura empresarial del area de tecnologias del distrito de Cartagena para ello se cuenta con la estructura arquitectonica en la cual se vera reflejada las estrategias empresariales , los proyectos de iniciativa, los proyetos y servicios, la organizaicón y los equipos de trabajo, las aplicaciones y sistema de informacion, la informcion y los servicios e infraestructura TI</t>
  </si>
  <si>
    <t xml:space="preserve">Este Indicador se encuentra en un 0,60 de avance para el segundo trinmestre del año 2022, el cual consiste en el cumplimiento de la fase 1 identificacion, fase 2 analisis y Fase 3: Perfilamiento
Para la etapa del perfilamiento se hizo necesario la Inscripción en la estrategia de Máxima Velocidad del Ministerio de las Tecnologías de la Información y Comunicación – MinTIC, Máxima Velocidad es una estrategia de gamificación que busca fortalecer las capacidades de TI de las entidades públicas mediante el desarrollo de retos enfocados a cada uno de los elementos que conforman la política de Gobierno Digital.
La estrategia permite que a través del acceso a asesoría y acompañamiento de MinTIC se logre la aplicación del MRAE en desarrollo de un proyecto y alineación de este a la estrategia de TI definida en los instrumentos de Planeación Institucional (Plan de Transformación Digital - Hoja de Ruta de Arquitectura Empresarial - Plan Estratégico de Tecnologías de la Información PETI.
De igual forma en esta etapa se tiene definido el repositorio de Arquitectura Empresarial para el proceso de gestión de Tecnología e Informática a cargo de la Oficina Asesora de Informática del Distrito de Cartagena
</t>
  </si>
  <si>
    <t>Infraestructura tecnológica y modelo general de datos abiertos del distrito adoptando la política nacional de explotación de datos.</t>
  </si>
  <si>
    <t>1 infraestructura tecnológica global de datos abiertos diseñada e implementada en las cinco fases.</t>
  </si>
  <si>
    <t>0,60</t>
  </si>
  <si>
    <t>En el primer trimestre del año 2022 , esta meta presenta un adelanto con relacion al proyecto de 0,60, en la cual se han desarrollado las siguientes fases: 
 Fase 1: identificacion 
Fase 2: Analisis
Fase 3: Perfilamiento
La infraestructura tecnologica global de datos abiertos contempla tres procsos desarrollados, de la sguiente manera: 
1.- Explotacion de datos a traves del sitio abiertacartagena.gov.co que permite la visualizacion de datos estadisticos de manera sencilla para la ciudadania , sobre Hacienda, participacion, cooperacion internacional y educacion.
2.- Datos abiertos con la articulacion del distrito y la platadorma nacinal datos.gov.co en la cual se encuentran publicados 6 conjuntos de datos abiertos de alto impacto social : presupuesto , contratacion , covid, victimas, educacion, e impuestos .
3.- Gobierno abierto que se compone de dos aplicaciones de visualizacion de datos sobre la contratacion del distrito y gestion abierta como un mcanismo de entrega de informes de gestion de las dependencias</t>
  </si>
  <si>
    <t xml:space="preserve">Para el segundo trimestre l 2022 esta meta presenta un adelantode 100%, en la cual se han desarrollado las siguientes fases:   Fase 1: identificacion , Fase 2: Analisis, Fase 3: Perfilamiento, Fase 4: Definición, Fase 5: Despliegue y cumplimiento. Se creó la plataforma abierta.cartagena.gov.co, en la cual se encuentran seis (06) conjuntos de datos abiertos disponibles en datos.gov.co y son los datos de:  1.	Educación, 2.	Playas,  3.	Presupuesto,  4.	Salud, 5.	Impuestos.
Se continúa fortaleciendo la plataforma y se han desarrollado las siguientes actividades:
-	Reuniones con las oficinas de Cooperación Internacional, Educación, DATT, Hacienda, Control Interno y Control Urbano, para la definición de conjuntos de datos que será publicados en www.datos.gov.co y que serán referenciados en el catálogo de información del Distrito
-	Planeación, definición y avances del ETL, aplicación que permitirá la extracción de datos crudos desde su origen (Sistemas de información de dependencias)
-	Reuniones para la definición del Data Lake, Repositorio centralizado que permita almacenar todos los datos estructurados y no estructurados a cualquier escala
-	Planeación de Páginas de visualización grafica de información de las diferentes dependencias
Entre los meses de enero a marzo 2022 se hizo la postulación de la Alcaldía ante la convocatoria de OGP (Open Government Partnership), organización de reformadores dentro y fuera del gobierno que trabaja para transformar la forma en que el gobierno sirve a sus ciudadanos, promoviendo una gobernanza transparente, participativa, inclusiva y responsable que incluye 77 países y 106 gobiernos locales, que representan a más de dos mil millones de personas, y miles de organizaciones de la sociedad civil.
El día 17 de mayo de 2022 se hace oficial el comunicado de aceptación del Distrito como miembro de OGP en la cual se obtendrán beneficios como la participación en reuniones periódicas, presentación de informes, talleres, posibilidad de intercambio con otros pares </t>
  </si>
  <si>
    <t>Aplicaciones pilotos basadas en inteligencia artificial</t>
  </si>
  <si>
    <t>4 Aplicaciones piloto basadas en inteligencia artificial</t>
  </si>
  <si>
    <t>Dentro del proceso de seguimiento a intervenciones en inmuebles del centro histórico de Cartagena llevado acabo por el Instituto de Patrimonio y Cultura de Cartagena (IPCC), SE esta desarrollando una herramienta tecnologica denominada BIEN MIO que permite el  control y seguimiento en tiempo real de los procesos abiertos a un inmueble, 
brindando mayor transparencia a los procesos de los inmuebles,  mas control sobre cada proceso, tener información relevante de un predio en tiempo real, lo que se vera reflejado en disminuir los tiempos de respuestas y ser una entidad que resuelva con mayor eficacia los requerimientos de los ciudadanos. La aplicacion será entregada en el mes de abril de acuerdo al cronograma establecido para este fin. reportando un avance de proyecto con respcto a esta aplicacion de un 0,4</t>
  </si>
  <si>
    <t xml:space="preserve">Para el 2022 en el segundo trimestre se presentó la aplicación denominada Bien Mio, que es la plataforma para la monitorización de los bienes inmuebles de la ciudad de Cartagena permitiendo integrar todas las actividades relacionadas a la protección del patrimonio, se realiza en alianza con el IPCC, La aplicación permite que los usuarios con el rol administrador, técnico, asistencial y jurídico puedan realizar el proceso de visitas a inmuebles del centro histórico de Cartagena de manera más ordenada y sistematizada. 
El proceso inicia con el rol asistencial quien es el encargado de generar la visita, en esta visita asigna un técnico encargado. Al técnico le llega la notificación de la visita a su cargo, dentro de la app puede revisar los campos de tipo de obra, tipo de solicitud, categoría de intervención y tipo de designación. El técnico puede modificar el respectivo informe, con fotografías, licencias, comentarios, detalles y finalmente cerrar el proceso. En caso de requerir de un abogado, quien es el rol jurídico también le puede asignar el caso para ser revisado. Todos los procesos son revisados por el rol administrador, quien es el único autorizado para finalizar.
con esta entrega llevamos 3 aplicaciones :
1.-Gestión Abierta: permite visualizar y visibilizar todas las acciones de los funcionarios de primer orden del Distrito de Cartagena. El enlace a la aplicación es: https://gobiernoabierto.cartagena.gov.co/gestion/
2.-Contratación abierta: muestra todos los procesos de contratación que la Alcaldía ha desarrollado durante esta administración. El enlace a la aplicación es: https://gobiernoabierto.cartagena.gov.co/contratacion.
3.-Bien Mio La aplicación puede ser consultada en el siguiente link https://bien-mio-hgbp7.ondigitalocean.app/register
</t>
  </si>
  <si>
    <t>Centro Integrado de Operación y Control (CIOC).</t>
  </si>
  <si>
    <t>1 CIOC consolidado y operativo.</t>
  </si>
  <si>
    <t>Esta meta se materializara a partir de la aprobacion de la politica publica- univresidad- empresa-estado
El Centro Integrado de Operación y Control (CIOC) debe responder a la necesidad de instituir un mecanismo encargado de gestionar, planificar, ejecutar y evaluar cada una de las acciones que se lleven a cabo durante la implementación de la Política Publica Cartagena Ciudad Inteligente. En este sentido y una vez se haya definido la estructura estratégica de la política pública (estrategias y programas), será importante diseñar un modelo que especifique la funcionalidad, composición, conveniencia y sostenibilidad del CIOC.</t>
  </si>
  <si>
    <t>Sobre el Centro Integrado de Operación y Control (CIOC) se ha definido que este debe responder a la necesidad de instituir un mecanismo encargado de gestionar, planificar, ejecutar y evaluar cada una de las acciones que se lleven a cabo durante la implementación de la Política Publica Cartagena Ciudad Inteligente. El CIOC está supeditado a la definición previa de la estructura estratégica de la política pública (estrategias y programas) y será abordado en el momento de la formulación de la Política Pública en la sección de mecanismos de operación, en el cual se diseñará su funcionalidad, composición, conveniencia y sostenibilidad. Frente al CIOC se obtendrán los siguientes productos: 
-	Modelo conceptual.
-	Estructura organizacional.
-	Estudio técnico.
-	Análisis de viabilidad jurídica, administrativa y financiera.</t>
  </si>
  <si>
    <t>Política de gobierno digital implementada.</t>
  </si>
  <si>
    <t>Porcentaje</t>
  </si>
  <si>
    <t>Política de gobierno digital implementada en un 50%</t>
  </si>
  <si>
    <t xml:space="preserve">Realizar el direccionamiento estratégico de los proyectos que fortalecen la implementación de Gobierno Digital 
Realizar el seguimiento y monitoreo a la implementación de la Política de Gobierno Digital 
 Diseñar, desarrollar e implementar el repositorio de Gobierno Digital </t>
  </si>
  <si>
    <t>La politica de gobierno digital se encuentra aprobada y socializada con todas las dependencias de la alcaldia, se realizó un diagnóstico del estado actual con el fin de alimentar el FURAG comparando los resultados obtenidos en el 2020 con los que se presentaron para la medicion del 2021, se creó el micrositio para la publiccion de documentos reglamentarios y se cumplieron en su totalidad los requisitos de accesibilidad y navegabilidad de los sitios web 
El avance de implementación del 60,16% del plan de acción definido por el Distrito para esta política, representado así:
HABILITADOR ARQUITECTURA - 66.45%
SERVICIOS CIUDADANOS DIGITALES	- 33.33%
SEGURIDAD DE LA INFORMACIÓN- 100.00%
PROPÓSITO 1	- 50.00%
PROPÓSITO 2	- 100.00%
PROPÓSITO 3	- 25.24%
PROPÓSITO 4	- 50.67%
PROPÓSITO 5	- 55.56%</t>
  </si>
  <si>
    <t>Los resultados de la Politica de gobierno digital fueron ratificados con la medicion del Índice de desempeño derivado de la evaluacion del FURAG quedando en un  68,8. Incremento de 15,5 puntos con respecto a la vigencia anterior.</t>
  </si>
  <si>
    <t>Diseño y reglamentación para remover barreras a instalación de infraestructura de telecomunicaciones en Cartagena implementada</t>
  </si>
  <si>
    <t>Diseñar e Implementar 1 reglamentación para remover las barreras a la instalación de Infraestructuras de telecomunicaciones en Cartagena</t>
  </si>
  <si>
    <t>NP</t>
  </si>
  <si>
    <t>Esta meta se cumplió en un 100% en el año 2021,  elaborando el decreto  0691 del 2021, por medio del cual se reglamenta la localización, implementación y regulación de la infraestructura tecnológica de redes y telecomunicaciones</t>
  </si>
  <si>
    <t>Cartageneros conectados y alfabetizados</t>
  </si>
  <si>
    <t>Numero Zonas wifi de acceso libre Implementadas en Cartagena</t>
  </si>
  <si>
    <t>Implementar 8 zonas wifi en Cartagena</t>
  </si>
  <si>
    <t>Instalación de zonas wifi en la Alcaldía Distrital de   Cartagena de India</t>
  </si>
  <si>
    <t>Incrementar el  nivel de acceso a Internet en los hogares, en especial los estratos 1 y 2, y en zonas públicas de alta concurrencia ciudadana, del Distrito de Cartagena.</t>
  </si>
  <si>
    <t xml:space="preserve">Instalar la infraestructura para el acceso público de internet 
Gestionar actividades operativas para habilitación de zonas wifi </t>
  </si>
  <si>
    <t>384.615.384,00</t>
  </si>
  <si>
    <t>AMPLIAR EL NIVEL DE PENETRACION DE INTERNET, PROMOVER Y APROPIAR EL USO DE LAS TIC EN EL DISTRITO DE CARTAGENA.</t>
  </si>
  <si>
    <t>2.3.4599.4000.2021130010287</t>
  </si>
  <si>
    <t>Para el primr trimestre del 2022 se continua prestando el servicio de las zonas wifi, se esta trabajando en realizar un nuvo proceso contractual para garantizar la continuidad del servicio los siguientes meses del año 2022.</t>
  </si>
  <si>
    <t xml:space="preserve">Se cumple la meta producto en un 100% de acuerdo a lo establecido ( esta meta no es acumulativa, si no constante). Se logró:
	Ampliar la cobertura de la conectividad en el Distrito de Cartagena, permitiendo que las poblaciones menos favorecidas de la ciudad tengan acceso a internet gratuito y a las oportunidades provenientes de la sociedad de la información. 
	Facilitar canales de comunicación entre los ciudadanos con la administración distrital. 
	La implementación de 11 ZONAS WIFI y 3 corredores turísticos con acceso gratuito a redes de conexión a internet en diferentes lugares de la ciudad. 
1	Inspección de policía Bosque. Transversal 52, Dg. 21 #20, Provincia de Cartagena, Bolívar
2	Inspección de policía Blas de Lezo. Barrio Blas de Lezo, CL 19 CR 68 - CR 67B
3	Inspección de Policía Bocagrande. Barrio Bocagrande, CR1 CL 2 (AL FRENTE DEL HOTEL CARIBE) 
4	Inspección de policía Ciudadela 2000. Barrio Ciudadela 2000, MZ 1 LT 99 A
5	Inspección de policía Las Palmeras. Barrio Las Palmeras, MZ 46 – 47
6	Inspección de policía Jardines. Barrio Los Jardines, CR 72 CL 9 PARQUE DE ALTOS JARDINES
7	Inspección de policía Pozón. Barrio Pozón, MZ 54 LT 3 -6
8	Inspección de policía Ternera - Recreo. Barrio Ternera, DG 32 # 80 -81 
9	Plaza de la Aduana. Centro diagonal 30 # 30 - 78 Plaza de la aduana.
10	Ciudadela de La PAZ. Carrera 92 – Después del Barrio el Pozón.
11	Biblioteca Publica Ciudad Bicentenario.Cra. 117, Provincia de Cartagena, Bolívar
12	Biblioteca Publica Pontezuela. Carrera 8ª, Callejo Porvenir, Provincia de Cartagena, Bolívar
13	Biblioteca Publica Punta Canoa. Punta de Canoa, Provincia de Cartagena, Bolívar
14	Biblioteca Publica la Boquilla. La Boquilla, Provincia de Cartagena, Bolívar
</t>
  </si>
  <si>
    <t>Numero de Corredores wifi turísticos Implementados</t>
  </si>
  <si>
    <t>Implementar 3 zonas wifi en Cartagena</t>
  </si>
  <si>
    <t>Para el primer trimestre del 2022 se continua prestando el servicio de las zonas wifi, se esta trabajando en realizar un nuvo proceso contractual para los siguientes meses del año 2022, garantizando la continuidad del servicio.</t>
  </si>
  <si>
    <t>Porcentaje Ciudadanos cartageneros conectados, alfabetizados digitalmente.</t>
  </si>
  <si>
    <t>60% de los ciudadanos cartageneros.</t>
  </si>
  <si>
    <t>Cartagena hacia la modernidad</t>
  </si>
  <si>
    <t xml:space="preserve">Fases para modernización y reestructuración administrativa realizada </t>
  </si>
  <si>
    <t>Fases realizadas</t>
  </si>
  <si>
    <t xml:space="preserve">1 fase realizada </t>
  </si>
  <si>
    <t>Realizar y operacionalizar las 5 fases del proceso de modernización y reestructuración  administrativa de la Alcaldía Mayor de Cartagena</t>
  </si>
  <si>
    <t xml:space="preserve">Modernización y Rediseño Institucional de la Alcaldía Mayor de Cartagena de Indias </t>
  </si>
  <si>
    <t xml:space="preserve">Realizar el diseño de los procesos incluidos en la  propuesta de rediseño institucional presentado por el equipo de modernización </t>
  </si>
  <si>
    <t>Secretaría General
Dirección Administrativa de Talento Humano</t>
  </si>
  <si>
    <t xml:space="preserve">Luis Enrique Roa Merchán
Maria Eugenia Garcia </t>
  </si>
  <si>
    <t>MODERNIZACIÓN CARTAGENA HACIA LA MODERNIDAD  CARTAGENA DE INDIAS</t>
  </si>
  <si>
    <t>2.3.4599.1000.2021130010199</t>
  </si>
  <si>
    <t xml:space="preserve">1.1	Diseño del Macroproceso Gestión del Talento Humano y Desarrollo Organizacional 
Se realizan el rediseño de procesos de talento humano que han sido identificado en la caracterización siguiendo la metodología establecida que se centra en realizar el diseño, verificación, validación y aprobación; a continuación, desglosamos lo ejecutado:
1.1.1	Gestión de Nómina
1.1.2	Gestión de Personal
1.1.3	Gestión de Bienestar e Incentivos
1.1.4	Gestión de Conocimientos 
1.1.5	Gestión de Evaluación del Desempeño 
1.1.6	Gestión Estratégica del Talento Humano 
1.1.7	Desarrollo Organizacional 
1.2	Diseño del Macroproceso Gestión de Bienes y Servicios
Siguiendo la metodología establecida se realiza el diseño, verificación, validación y aprobación de los siguientes procesos:
1.2.1	Administración de Bienes Muebles 
1.2.2	Mantenimiento Preventivo y Correctivo 
1.2.3	Administración del Patrimonio Inmobiliario 
1.2.4	Desarrollo Organizacional
1.3	Otros Procesos en Diseño
Otros procesos que se encuentran en la etapa de diseño y que van surtiendo cada una de las fases de la metodología son:
1.3.1	Gestión Documental
1.3.2	Hacienda Pública
1.3.3	Gestión del Riesgo y de Desastres
1.3.4	Gestión Jurídica 
1.3.5	Educación 
1.3.6	Salud 
1.3.7	Control Interno 
1.3.8	Control Disciplinario 
</t>
  </si>
  <si>
    <t>Finalizado diseño de procesos: 
1. Gestión de Bienes y Servicios
2. Talento Humano
3. Control Disciplinario
4. Evaluación Independiente
5. Gestión Documental
6. Desarrollo Organizacional</t>
  </si>
  <si>
    <t>Diseñar el proyecto de Decreto de Planta de Personal</t>
  </si>
  <si>
    <t xml:space="preserve">la actividad comienza en el mes de mayo con el análisis financiero, técnico y legal de la nueva planta de personal, en coordinación con la Dirección de Presupuesto y la Dirección de Talento Humano, cuando se tenga aprobada la nueva estructura administrativa por parte del Concejo. </t>
  </si>
  <si>
    <t xml:space="preserve">Durante el periodo se realizaron actividades para preparar el proyecto de acto administrativo de modificación de planta de personal en dos componentes: legal y financiero. En cuanto al componente legal, se busca revisar jurídicamente las protecciones constitucionales y legales que gozan los empleados públicos de la Alcaldía con el fin de proteger y conservar sus derechos laborales en el proceso de reforma de la planta de personal, por tanto, a la fecha se están realizando caracterizaciones según varias tipologías: madre o padre cabeza de hogar, en condición de discapacidad, en condición de pre-pensión, y con fuero sindical. En cuanto al componente financiero, este está apenas comenzando actividades en coordinación con la Dirección de Presupuesto de la Secretaría de Hacienda. Se adjuntan evidencias del componente legal. </t>
  </si>
  <si>
    <t>Realizar diagnóstico del Manual de funciones del Distrito</t>
  </si>
  <si>
    <t>La actividad inicia de forma paralela con el diseño de la planta de personal, y de acuerdo con los tiempos programados, no se cuenta actualmente con evidencia.</t>
  </si>
  <si>
    <t xml:space="preserve">Implementar procesos incluidos en la  propuesta de rediseño institucional presentado por el equipo de modernización </t>
  </si>
  <si>
    <t xml:space="preserve">Actualmente iniciamos el proceso de implementación, iniciando por las pruebas piloto correspondientes para dar instalación en los siguientes procesos:
2.1	Macroproceso Gestión del Talento Humano y Desarrollo Organizacional 
2.2	Macroproceso Gestión de Bienes y Servicios 
3.	PRÓXIMAS ACTIVIDADES
El diseño e implementación de procesos que se realiza desde el proyecto de Modernización va a alineado a un cronograma de trabajo establecido, es por lo anterior que nos aproximamos a finalizar el diseño de los procesos actualmente intervenidos y nos acercamos al inicio de los siguientes procesos programados:
3.1	Desarrollo Económico 
3.2	Transparencia y Prevención de la Corrupción 
3.3	Grupos de Valor 
3.4	Verificación de la Gestión y Control 
</t>
  </si>
  <si>
    <t>Implementar la  propuesta de Estructura Administrativa,teniendo en cuenta los procesos implementados</t>
  </si>
  <si>
    <t>Cuando se tenga Acuerdo Distrital de estructura aprobado por el Concejo, se inicia la etapa de implementación de la estructura de acuerdo a criterios de priorización. Se espera iniciar en el mes de junio.</t>
  </si>
  <si>
    <t>Implementar la estrategia de gestión de cambio y comunicaión para el proyecto de Modernización y Rediseño Institucional</t>
  </si>
  <si>
    <t>En el marco de la consolidación de los procesos de transformación en la Entidad, se llevó a cabo el diseño de la estrategia de gestión de cambio y transformación soportada en la metodología del modelo de manejo de cambio ADKAR, identificando las siguientes líneas estratégicas que apalancan la estrategia y el cumplimiento de objetivos organizacionales de la Dirección de Talento Humano:
	FASE 1: Preparación del cambio 
•	Definición de estrategia de Gestión de Cambio.
•	Preparación equipo de Gestión de Cambio.
•	Diseñar estrategia de patrocinio – Sponsor
	FASE 2: Gestión del Cambio
•	Desarrollar plan de Gestión de Cambio y Transformación 
•	Implementación del plan de Gestión de Cambio y Transformación
	FASE 3: Consolidación y refuerzo del cambio
•	Análisis de información – Retroalimentación.
•	Identificación de resistencias al cambio. 
•	Acciones de mejoramiento y reconocimiento. 
De igual manera en el marco de la implementación de la estrategia de gestión de cambio y transformación, se desarrollaron las siguientes actividades:
Fase 1: Preparación del cambio
•	Se definió y realizó estrategia general. 
•	Se inicio la construcción de las baterías de evaluación para la preparación de equipo de Gestión de Cambio.
•	Se realizó la evaluación de gestión de cambio a los líderes de la Dirección Administrativa de Talento Humano. 
•	Se realizó el análisis de riesgo y variables a impactar. 
•	Se realizaron dos reuniones de socialización de resultados Encuesta de Gestión de cambio.</t>
  </si>
  <si>
    <t>En el marco de la implementación de la estrategia de gestión de cambio y transformación, para la etapa de diseño de procesos se desarrollaron las siguientes actividades:
FASE 1: Preparación del cambio 
Preparación equipo de Gestión de Cambio: Gestión de riesgos, Educación y Apoyo logístico. 
Desarrollo de la estrategia de Macroprocesos de Talento Humano. 
Desarrollo de estrategia de comunicación y divulgación Proyecto de Acuerdo – Modernización y Rediseño Institucional.</t>
  </si>
  <si>
    <t>Adquirir e implementar el software tipo BPA  para el modelamiento de procesos y estructura organizacional</t>
  </si>
  <si>
    <t xml:space="preserve">No se cuenta con el presupuesto necesario para realizar la adquisicion de este software, se realizo solicitud de presupuesto adicional a la Secretaria de Planeación. </t>
  </si>
  <si>
    <t>Proyecto de acuerdo de modernización de la alcaldía presentado al Concejo Distrital</t>
  </si>
  <si>
    <t>Presentación Realizada</t>
  </si>
  <si>
    <t>Presentar al Concejo
Distrital el proyecto de
acuerdo de modernización
de la Alcaldía de Cartagena</t>
  </si>
  <si>
    <t>Realizar la Presentación del proyecto de acuerdo ante el Concejo Distrital</t>
  </si>
  <si>
    <t xml:space="preserve"> se presentará el proyecto de Acuerdo de estructura administrativa en el primer periodo de sesiones ordinarias en el Concejo Distrital. Actualmente está en etapa final de validación y se espera concepto del Comité Estratégico de Modernización y Rediseño Institucional el día 8 de abril. Se adjunta versión preliminar con carácter confidencial.</t>
  </si>
  <si>
    <t>Durante el periodo se realizaron las actividades para preparar el proyecto de Acuerdo de modificación de estructura de la Alcaldía, entre las cuales se cuentan: 1) proponer la estructura administrativa acorde con las necesidades del servicio y de las políticas y planes distritales, 2) revisar y ajustar las funciones de las dependencias desde el punto de vista jurídico, 3) preparar y proyectar el impacto fiscal del proyecto de Acuerdo en coordinación con la Secretaría de Hacienda, 4) preparar y elaborar los documentos técnicos, financieros y legales que soportan el proyecto de Acuerdo; y 5) socializar con las dependencias de la Alcaldía y con los grupos de interés la propuesta de modificación de estructura para su revisión y retroalimentación. Se adjuntan evidencias.</t>
  </si>
  <si>
    <t xml:space="preserve">CARTAGENA TRANSPARENTE </t>
  </si>
  <si>
    <t>Organización y recuperacion del patrimonio publico de Cartagena</t>
  </si>
  <si>
    <t>Inventario de bienes inmuebles del distrito actualizado</t>
  </si>
  <si>
    <t>% de inventario actualizado</t>
  </si>
  <si>
    <t>1 Inventario Fuente Secretaria General 2019</t>
  </si>
  <si>
    <t>Actualizar 1 inventario de inmuebles pertenecientes al Distrito</t>
  </si>
  <si>
    <t>“Saneamiento integral del Patrimonio Inmobiliario del Distrito de Cartagena”</t>
  </si>
  <si>
    <t>LOGRAR UN INVENTARIO DE BIENES INMUEBLES SANEADO Y ACTUALIZADO ACORDE PARA LA IMPLEMENTACION DE LAS NORMAS COMTABLES INTERNCIONALES (NIC SP) Y LA TOMA DE DESICIONES</t>
  </si>
  <si>
    <t xml:space="preserve">Restructuración organizacional del recurso humano </t>
  </si>
  <si>
    <t>3,5%</t>
  </si>
  <si>
    <t xml:space="preserve">1.055.035
</t>
  </si>
  <si>
    <t>Secretaría General
Apoyo Logistico</t>
  </si>
  <si>
    <t>LUIS ENRIQUE ROA 
DIDIER TORRES</t>
  </si>
  <si>
    <t>INVENTARIO “SANEAMIENTO INTEGRAL DEL PATRIMONIO INMOBILIARIO DEL DISTRITO DE CARTAGENA”, CARTAGENA DE INDIAS</t>
  </si>
  <si>
    <t>2.3.4599.1000.2021130010284</t>
  </si>
  <si>
    <t>se controtraron 4 sasesores 3  orefsionals y 3 tecnicos por 7 meses de los 10 meses planeados</t>
  </si>
  <si>
    <t>Adquisición de equipos tecnológicos acorde a la gestión de administración y control del patrimonio humano</t>
  </si>
  <si>
    <t>Compra venta</t>
  </si>
  <si>
    <t xml:space="preserve"> se realizo el estudio de mercado y del sector y esta  proceso de contratación de unos equipos tecnológicos necesarios para la ejecución de las actividades del proceso de saneamiento</t>
  </si>
  <si>
    <t>Diagnostico catastral-conservación dinámica</t>
  </si>
  <si>
    <t>Esta actividad se ha visto impactada con el cambio del operador catastral para el Distrito de Cartagena, toda vez que una y la primera de las fases es la denominada "Diagnostico General de la Situación de la Propiedad Inmobiliaria de la Entidad, la cual esta acompañada del Diganostico Catatastral por visita en terreno, tarea esta de competencia del operador catastral, mediante la cual se obtienen actualizados productos tales como : Planos Prediales, Fichas Prediales, Carta Catstral, R1,R2, Certificados de Linderos, Certificados de Datos Juridicos, sin los cuales es imposible avanzar en el diagnostico. Solo hasta el 1 de marzo del presente año que comenzó a funcionar el nuevo operador  " GO CATASTRAL" iniciamos la tarea de radicar las respectivas solicitudes a efectos de avanzar en la ejecucion de la actividad de Diagnostico, sin que a la fecha se nos expida los productos requeridos.</t>
  </si>
  <si>
    <t>Estudio de titulo</t>
  </si>
  <si>
    <t>se han asignado  705 predios de los cuales ya tienen un diagnostico previo  de 313 predios</t>
  </si>
  <si>
    <t>Titulación y  registro</t>
  </si>
  <si>
    <t xml:space="preserve">Conformación de expediente </t>
  </si>
  <si>
    <t xml:space="preserve">Reporte a software patrimonio inmobiliario </t>
  </si>
  <si>
    <t>0,5%</t>
  </si>
  <si>
    <t xml:space="preserve">se han ingresado 160 inmubles y verificado y/o  actualizado  3330 predios </t>
  </si>
  <si>
    <t xml:space="preserve">Reportar periódicamente informes del resultado obtenido a la Secretaria de Hacienda </t>
  </si>
  <si>
    <t>se ha presantado   3 informe a la direccion de contabilidad con los inmubles depurados</t>
  </si>
  <si>
    <t>CONVIVENCIA Y SEGURIDAD PARA LA GOBERNABILIDAD</t>
  </si>
  <si>
    <t>VIGILANCIA DE LAS PLAYAS DEL DISTRITO DE CARTAGENA</t>
  </si>
  <si>
    <t>NUMERO DE SALVAVIDAS VINCULADOS A LA PLANTA DE PERSONAL DE LA ADMINISTRACION DISTRITAL</t>
  </si>
  <si>
    <t>65 Servidores publicos vinculados como salvavidas en la planta de personal de la administración distrital.</t>
  </si>
  <si>
    <t>Servidores publicos vinculados en la planta de personal de la administración distrital.</t>
  </si>
  <si>
    <t>Secretaría General
Dirección Administrativa de Talento Humano</t>
  </si>
  <si>
    <t xml:space="preserve">Luis Enrique Roa Merchán
Maria Eugenia Garcia </t>
  </si>
  <si>
    <t>Al finalizar la Ley de Garantías y de acuerdo con el cronograma fijado por la DATH, se realizará la ampliación de la Planta de Cargos con la creación de los 65 empleos que permitirán la vinculación de los 65 salvavidas. 
Se cuenta con proyecto de Manual de Funciones, Competencias y Requisitos; y Proyecto de Decreto de creación de cargos para Salvavidas (Guardianes). Se anexa Estudio Técnico.</t>
  </si>
  <si>
    <t>El proyecto de Manual de Funciones, Competencias y Requisitos; y el Proyecto de Decreto de creación de cargos para Salvavidas (Guardianes), se encuentra en revisión de la Oficina Asesora Jurídica, para la posterior firma del Señor Alcalde.</t>
  </si>
  <si>
    <t xml:space="preserve">CARTAGENA INTELIGENTE CON TODOS Y PARA TODOS. </t>
  </si>
  <si>
    <t xml:space="preserve">ORGANIZACIÓN Y RECUPERACIÓN DEL PATRIMONIO PÚBLICO DE CARTAGENA. </t>
  </si>
  <si>
    <t>Numero  de Auditorías Forenses realizadas</t>
  </si>
  <si>
    <t>Realizar 1 Auditorias Forense</t>
  </si>
  <si>
    <t>DISEÑO IMPLEMENTACIÓN DE AUDITORÍA FORENSE PARA LA PROTECCIÓN Y RECUPERACIÓN DEL PATRIMONIO PÚBLICO DE CARTAGENA DE INDIAS</t>
  </si>
  <si>
    <t>Facilitar la obtención de pruebas legítimas que puedan ser utilizadas para recuperar dinero presuntamente sustraído del erario como resultado de corrupción.</t>
  </si>
  <si>
    <t>Desarrollar la capacitación y generación de capacidades internas en auditoría forense del equipo a cargo del programa de Organización y Recuperación del Patrimonio Público del Distrito de Cartagena en la administración distrital.</t>
  </si>
  <si>
    <t>Secretaría General 
Oficina Asuntos de Transparencia</t>
  </si>
  <si>
    <t xml:space="preserve">Luis Enrique Roa Merchán
Irina Saer </t>
  </si>
  <si>
    <t>2.3.4599.1000.2021130010286</t>
  </si>
  <si>
    <t>Se estructuró el Estudio Previo, Estudio del Sector, Matriz de Riesgos y Estudio de Mercado para iniciar el proceso de contratación del taller en Auditoría Forense.</t>
  </si>
  <si>
    <t>Establecer criterios de selección, levantar información primaria sobre el caso seleccionado y estructurar la propuesta de contratación de la consultoría para el desarrollo de la auditoría forense</t>
  </si>
  <si>
    <t>Contratar a la empresa especializada en auditoría forense que llevará a cabo este proceso</t>
  </si>
  <si>
    <t>Socializar los avances del programa de Organización y Recuperación del Patrimonio Público del Distrito de Cartagena a través de las jornadas ³Hablemos con Transparencia"</t>
  </si>
  <si>
    <t>En el primer trimestre se avanzó en la etapa de planeación de los Hablemos con Transparencia.</t>
  </si>
  <si>
    <t>Recibir el documento de evaluación de auditoría forense realizado y socializar sus resultados a través de una estrategia de comunicación.</t>
  </si>
  <si>
    <t>CARTAGENA INCLUYENTE</t>
  </si>
  <si>
    <t xml:space="preserve">CULTURA DE LA FORMACIÓN “CON LA EDUCACIÓN PARA TODOS Y TODAS SALVAMOS JUNTOS A CARTAGENA” </t>
  </si>
  <si>
    <t>% de Egresados oficiales beneficiados con becas para educación superior anualmente.</t>
  </si>
  <si>
    <t>8.8%</t>
  </si>
  <si>
    <t>Incrementar a 13% los Egresados oficiales beneficiados con becas para educación superior</t>
  </si>
  <si>
    <t xml:space="preserve">POR UNA EDUCACIÓN POST SECUNDARIA DISTRITAL </t>
  </si>
  <si>
    <t>No. de jóvenes certificados en programas técnicos laborales y complementarios   asociados a los oficios de conservación del patrimonio</t>
  </si>
  <si>
    <t>2516
Fuente: ETCAR 2020</t>
  </si>
  <si>
    <t xml:space="preserve">Certificar 1.250 nuevos  jóvenes en programas técnicos laborales  y complementarios asociados a los oficios de conservación del patrimonio </t>
  </si>
  <si>
    <t>Implementacion del programa de formacion integral Escuela Taller Cartagena de Indias del Distrito de Cartagena</t>
  </si>
  <si>
    <t>Impartir formación para el trabajo y desarrollo humano a 1250 jóvenes en riesgo del Distrito de Cartagena entre 2020 y 2023.</t>
  </si>
  <si>
    <t>Dotar y mantener los talleres de preparación de los alumnos.</t>
  </si>
  <si>
    <t>Secretaría General
Escuela Taller Cartagena de Indias</t>
  </si>
  <si>
    <t xml:space="preserve">Luis Enrique Roa Merchán
Rafael Cuesta Castro 
Director General (E) </t>
  </si>
  <si>
    <t>IMPLEMENTACIÓN DEL PROGRAMA DE FORMACION INTEGRAL ESCUELA TALLER CARTAGENA DE INDIAS DEL DISTRITO DE  CARTAGENA DE INDIAS</t>
  </si>
  <si>
    <t>2.3.2202.0700.2020130010182</t>
  </si>
  <si>
    <t xml:space="preserve">SI </t>
  </si>
  <si>
    <t xml:space="preserve">La Escuela Taller Cartagena de Indias cuenta para esta vigencia con proyecto viabilizado por la Secretaria de Planeación con código BPIN 2021130010172.
Los recursos destinados a este proyecto cuentan con Rubro Presupuestal N° 2.3.2202.0700.2021130010172 y están aprobados en el Decreto 1377 del 27 de diciembre de 2021 emitido por la Alcaldía de Cartagena; sin embargo, por ley de garantías y la naturaleza de la Etcar el convenio aún no se ha suscrito y por ende no contamos con CDP ni ejecución presupuestal (contrataciones). 
Cabe resaltar que con recursos de otros proyectos la Etcar inicio actividades del primer semestre atendiendo parte de la población que contribuirá al cumplimento de las metas del Plan de desarrollo, esperando suscribir el convenio para culminar el proceso de formación de estos aprendices. 
</t>
  </si>
  <si>
    <t>Contratar los profesionales y tecnicos requeridos para la ejecucion del proyecto de formacion</t>
  </si>
  <si>
    <t>Ejecutar procesos de compra y suministros de los beneficios entregado a los aprendices (material de practica, alimentacion, poliza, epp y uniformes)</t>
  </si>
  <si>
    <t>CONTRATACION DIRECTA Y
PROCESOS DE COMPRA DE MATERIALES, INSUMOS Y SUMINISTROS</t>
  </si>
  <si>
    <t>Entregar informe final de Gestión</t>
  </si>
  <si>
    <t>Porcentaje de egresados que se incorporan  a las necesidades del sector productivo</t>
  </si>
  <si>
    <t>80%
( de 200 egresados)
Fuente: ETCAR 2020</t>
  </si>
  <si>
    <t xml:space="preserve">Incrementar a 85% la vinculación laboral egresados de los distintos programas </t>
  </si>
  <si>
    <t>5% (170 de 200)</t>
  </si>
  <si>
    <t>Entregar informes de gestión acerca de la atención de los egresados y su gestión laboral</t>
  </si>
  <si>
    <t>Gestionar Alianzas Estrategicas con las Empresas del Sector con el fin de lograr la participación en Ferias y Formación para el Empleo</t>
  </si>
  <si>
    <t>Nuevos Programas Técnicos en oficios tradicionales Escuela Taller de Cartagena</t>
  </si>
  <si>
    <t>7
Fuente: ETCAR 2020</t>
  </si>
  <si>
    <t>Ampliar a 10 programas  técnicos en oficios tradicionales</t>
  </si>
  <si>
    <t>Formular y entregar documento "Programa de Formación" (Pensum) para ser presentado ante la S.E.D para su aprobación</t>
  </si>
  <si>
    <t>Se creó para el alcance de esta meta una ruta critica que consistió en las  siguientes fases: 
1-Comité para estudio de necesidades del Sector y definicion de programas.
2-Elaboración y/o diseño de programas. 
3-Revision de Programas por parte de la Etcar. 
4-Presentacion de Programas por parte de la Etcar ante la Sectretaria de Educación Distrital Para Obtener registro.
Con relación a esta ruta critica se ha avanzado en las primeras 3 fases acumulando un 75% de avance en el proceso de esta meta; por lo tanto y teniendo en cuenta que la secretaria de Educación recibe solicitudes de registro en los primeros meses del año, la Etcar presentara estos programas en el primer trimestre del 2022.</t>
  </si>
  <si>
    <t>Lograr la resolución y actualización del PEI como aprobación del Programa presentado</t>
  </si>
  <si>
    <t>Línea Base 2019 
Según PDD</t>
  </si>
  <si>
    <t>REPORTE DE AVANCE METAS PRODUCTO A MARZO 30 DE 2022</t>
  </si>
  <si>
    <t>REPORTE DE AVANCE METAS PRODUCTO A JUNIO 30 DE 2022</t>
  </si>
  <si>
    <t>Observaciones marzo 30</t>
  </si>
  <si>
    <t>Observaciones Junio 30</t>
  </si>
  <si>
    <t>SERVICIOS PÙBLICOS BÀSICOS DEL DISTRITO DE CARTAGENA " TODOS CON TODO"</t>
  </si>
  <si>
    <t>Tasa de cobertura de acueducto en suelo urbano</t>
  </si>
  <si>
    <t>Llevar al 97% la cobertura de acueducto en suelo urbano</t>
  </si>
  <si>
    <t>AHORRO Y USO EFICIENTE DE LOS SERVICIOS PÚBLICOS "AGUA Y SANEAMIENTO PARA TODOS"</t>
  </si>
  <si>
    <t>Tasa de cobertura acueducto de forma segura en las comunidades Puerta de Hierro y Membrillal, ubicadas en el suelo urbano</t>
  </si>
  <si>
    <t>TASA DE COBERTURA</t>
  </si>
  <si>
    <t>Llevar  la tasa de cobertura en un 100% en las comunidades Puerta de Hierro y Membrillal, ubicadas en el suelo urbano</t>
  </si>
  <si>
    <t> </t>
  </si>
  <si>
    <t>Secretaría General
Oficina de Servicios Publicos</t>
  </si>
  <si>
    <t>Luis Enrique Roa Merchán
Hugo Cabarcas Ayola</t>
  </si>
  <si>
    <t>Porcentaje de la poblacion con acceso a servicios de acueducto en forma segura en las comunidades de Tierra Bomba, Archipielago de San Bernardo, Isla furte, e Isla de Barù, ubicadas en suelo insular</t>
  </si>
  <si>
    <t>PORCENTAJE</t>
  </si>
  <si>
    <t>Llevar al 50% el porcentaje de la poblaciòn con acceso al acueducto de forma seguras en las comunidades de Tierra Bomba, Archipielago de San Bernardo, Isla furte, e Isla de Barù, ubicadas en suelo rural</t>
  </si>
  <si>
    <t>ACTUALIZACIÓN DEFINICIÓN E IMPLEMENTACIÓN DEL ESQUEMA DE PRESTACIÓN DE LOS SERVICIOS DE ACUEDUCTO Y ALCANTARILLADO DE LAS COMUNIDADES DE TIERRA BOMBA, ARCHIPIÉLAGO DE SAN BERNARDO, ISLA FUERTE E ISLA DE BARÚ. CARTAGENA DE INDIAS</t>
  </si>
  <si>
    <t>Reducir la brecha de acceso a los servicios públicos domiciliarios de acueducto de forma segura, eficiente y continua, en la zona insular, a través de los proyectos y obras que sean necesarios</t>
  </si>
  <si>
    <t>Transporte, almacenamiento, distibución del agua potable al corregimiento de Bocachica y control de la caldiad del agua potable</t>
  </si>
  <si>
    <t>INVERSION</t>
  </si>
  <si>
    <t>$ 1.114.827.103</t>
  </si>
  <si>
    <t xml:space="preserve">Recursos recursos Propios </t>
  </si>
  <si>
    <t>DEFINICION E IMPLEMENTACION DEL ESQUEMA DE PRESTACION DE LOS SERVICIOS DE ACUEDUCTO Y ALCANTARILLADO DE LAS COMUNIDADES DE TIERRA BOMBA, ARCHIPIELAGO DE SAN BERNARDO, ISLA FUERTE E ISLA DE BARU.</t>
  </si>
  <si>
    <t>2.3.4003.1400.2021130010292</t>
  </si>
  <si>
    <t>MEMORANDO DE ENTENDIMIENTO</t>
  </si>
  <si>
    <t>ene-22</t>
  </si>
  <si>
    <t>Se firmó Otrosí N°7 Modificatorio del Memorando de Entendimiento de adición de recurso y tiempo para cumplimiento de la sentencia T-012 de 2019 por valor de $1.114.827.103 con RP N°669 adicionando 82 días.</t>
  </si>
  <si>
    <t>Se adelantó traslado para fortalecer el rubro y garantizar el suministro de agua potable al corregimiento de Bocachica por un periodo de 30 dias de entrega efectiva. Actualmente se tiene CDP N°178, está en trámite el otrosí N°8 para adicionar tiempo y recursos; y así dar cumplimiento a la sentencia T-012 de 2019</t>
  </si>
  <si>
    <t>Tasa de cobertura de saneamiento de forma segura en barrios de Villa Rosa, de Arroz barato, Policarpa y Puerta de Hierro y 19 barrios más del Distrito de Cartagena</t>
  </si>
  <si>
    <t>TASA COBERTURA</t>
  </si>
  <si>
    <t>Llevar al 90% la tasa de cobertura de saneamiento de forma segura en barrios de Villa Rosa, de Arroz barato, Policarpa y Puerta de Hierro y 19 barrios más del Distrito de Cartagena</t>
  </si>
  <si>
    <t>90%
(7%)</t>
  </si>
  <si>
    <t>SANEAMIENTO DE FORMA SEGURA PARA TODOS EN EL DISTRITO DE CARTAGENA</t>
  </si>
  <si>
    <t>Garantizar la prestación del servicio de recolección de aguas residuales a las comunidades localizadas en la zona urbana, rural e insular del Distrito de Cartagena.</t>
  </si>
  <si>
    <t>Contratar personal operativo para la supervisión en la construcción de infraestructura de saneamiento en el Distrito de Cartagena.</t>
  </si>
  <si>
    <t xml:space="preserve"> $                      3.042.908.059,00</t>
  </si>
  <si>
    <t xml:space="preserve"> I.CL.D. </t>
  </si>
  <si>
    <t xml:space="preserve"> SANEAMIENTO DE FORMA SEGURA PARA TODOS EN EL DISTRITO DE CARTAGENA </t>
  </si>
  <si>
    <t>2.3.4003.1400.2021130010293</t>
  </si>
  <si>
    <t>prestacion de servicios</t>
  </si>
  <si>
    <t xml:space="preserve">Se contrató Ingeniero Civil con RP N°567 </t>
  </si>
  <si>
    <t xml:space="preserve">Construcción de infraestructura de saneamiento en Villa Rosa zona urbana del distrito de Cartagena.  </t>
  </si>
  <si>
    <t>CONVENIO ACCESOIRIO
PROCESO LICITATORIO</t>
  </si>
  <si>
    <t>Se adelanta revisón del proyecto de extensión de redes de alcantarillado de Villa Rosa.</t>
  </si>
  <si>
    <t xml:space="preserve">Se adelanta el proceso de revisión de documentos tecnicos tales como: Presupuestos, planimetría, Apu´s, estudios de suelos, diseño estructural, programación, perfil MGA, certficaciones y licencias ante entidades competentes, etc.,  para aprobación y viabilidad del proyecto de saneamiento para la comunidad de Arroz Barato por parte de la Secretaria de Planeación - Banco de Proyectos. Este proyecto beneficiará 145 viviendas de la comunidad de Arroz Barato.                                                                                                                                                                                                               De igual manera se adelanta el proceso de revisión de documentos tecnicos tales como: Presupuestos, planimetría, Apu´s, estudios de suelos, diseño estructural, programación, perfil MGA, certficaciones y licencias ante entidades competentes, etc., para aprobación y viabilidad del proyecto de saneamiento para la comunidad del barrio Republica del Caribe por parte de la Secretaria de Planeación - Banco de Proyectos. Este proyecto beneficiará 358 viviendas de la comunidad del barrio Barrio Republica Del Caribe.                                                         Los soportes se pueden verificar en el link de descarga : https://mail.google.com/mail/?ui=2&amp;ik=ce7eb58e38&amp;attid=0.1&amp;th=180dcb5c8f7b59fc&amp;view=fimg&amp;fur=ip&amp;rm=180dcb5c8f7b59fc&amp;sz=w1600-h1000&amp;attbid=ANGjdJ_qWUuFcKnx6Mc2GdVKTQK4aeZ65TrEwX76sST5GIJleFxKAhGxHuPnEYC49OVzJyOWr5YfooI_J6OjIEVmCu8I5vouOOqRBnOIMKbp0aW7hzMA2x7NRn7umDE&amp;disp=emb&amp;zw/downloaded .    EL proyecto AECID COL 036B del Sistema de Alcantarillado del Barrio Villa Hermosa se encuentra ejecutado beneficiando 2291 viviendas del sector. se adjunta evidencia de informe final del proyecto por parte de Aguas de Cartagena en pestaña de soportes.                                                     </t>
  </si>
  <si>
    <t>Porcentaje de la poblaciòn con acceso a servicios de acueducto de forma segura, en las comunidades de Arroyo de las Canoas, Arroyo Grande, Vereda el Zapatero, comunidad de la Sevillana, ubicadas en zona rural.</t>
  </si>
  <si>
    <t>Llevar al 80% el porcentaje de cobertura de la poblaciòn con acceso a servicios de acueducto de forma segura, en las comunidades de Arroyo de las Canoas, verda el Zapatero, comunidad de la Sevillana, ubicadas en zona rural.</t>
  </si>
  <si>
    <t>ADMINISTRACIÓN DEL FONDO DE SOLIDARIDAD Y REDISTRIBUCION DEL INGRESOS
PARA LOS SERVICIOS PÚBLICOS DOMICILIARIOS DE ACUEDUCTO, ALCANTARILLADO
Y ASEO EN EL DISTRITO DE CARTAGENA DE INDIAS</t>
  </si>
  <si>
    <t> 2021130010196</t>
  </si>
  <si>
    <t> Garantizar la cobertura en un 100% del acceso a los servicios públicos de agua y saneamiento básico en los estratos 1, 2 y 3 en Cartagena de Indias</t>
  </si>
  <si>
    <t>  Realizar el pago de subsidios para los usuarios (hogares) de los estratos 1,2 y 3 en la prestación de los servicios públicos de acueducto, alcantarillado y aseo.</t>
  </si>
  <si>
    <t> 1/01/2022</t>
  </si>
  <si>
    <t xml:space="preserve">  $12.717.310.782
$2.896.469.199
$2.633.667.362 </t>
  </si>
  <si>
    <t> SGP- AGUA POTABLE Y SANEAMIENTO BÁSICO
I.C.L.D.
DIVIDENDOS ACUACAR</t>
  </si>
  <si>
    <t xml:space="preserve"> ADMINISTRACIÓN DEL FONDO DE SOLIDARIDAD Y REDISTRIBUCION DEL INGRESOS PARA LOS SERVICIOS PÚBLICOS DOMICILIARIOS DE ACUEDUCTO, ALCANTARILLADO Y ASEO EN EL DISTRITO DE CARTAGENA DE INDIAS </t>
  </si>
  <si>
    <t> 2.3.4003.1400.2021130010196</t>
  </si>
  <si>
    <t> LOS PAGOS DE SUBSIDIOS DE LOS ESTRATOS SUBSIDIABLE 1, 2 Y 3 SE GENERAN MENSUALMENTE POR LA PRESTACIÓN DEL SERVICIO DE ACUEDUCTO Y ALCANTARILLADO. SE PAGO SUBSIDIOS DEL SERVICIO DE ACUEDUCTO DE LOS ESTRATOS 1, 2 Y 3 CORRESPONDIENTE AL MES DE DICIEMBRE DE 2021 CON ACTA DE PAGO N°003 CON RP N°1154.</t>
  </si>
  <si>
    <t> LOS PAGOS DE SUBSIDIOS DE LOS ESTRATOS SUBSIDIABLE 1, 2 Y 3 SE GENERAN MENSUALMENTE POR LA PRESTACIÓN DEL SERVICIO DE ACUEDUCTO . SE PAGO SUBSIDIOS DEL SERVICIO DE ACUEDUCTO DE LOS ESTRATOS 1, 2 Y 3 CORRESPONDIENTE AL MES DE DICIEMBRE DE 2021 CON ACTA DE PAGO N°003 Y N°006 CON RP N°1154, 1553 Y 1585.</t>
  </si>
  <si>
    <t>Aumentar la tasa de cobertura en un 100% en las comunidades Puerta de Hierro y Membrillal, ubicadas en el suelo urbano</t>
  </si>
  <si>
    <t>6,65%</t>
  </si>
  <si>
    <t>Numero de Predios
Identificados con el POMCA
de importancia estratégicas</t>
  </si>
  <si>
    <t>Número de áreas  de importancia estratégica para asegurar la disponibilidad del recurso natural de agua, a fin de satisfacer las necesidades en materia de Agua Potable, de
la ciudadanía en el Distrito de Cartagena de indias</t>
  </si>
  <si>
    <t>NUMERO</t>
  </si>
  <si>
    <t>Proteger 20 predios
de importancia
estratégica para
acueducto</t>
  </si>
  <si>
    <t>Protección de predios que constituyen Áreas de Importancia Estratégica - AIE, para el sistema de acueducto definido en el POMCA, en el Distrito de Cartagena de Indias</t>
  </si>
  <si>
    <t>Conservar predios en áreas de importancia estratégica para acueducto, asegurando la disponibilidad del recurso natural de agua, a fin de satisfacer las necesidades en materia de Agua Potable, de la ciuddanía en el Distrito de Cartagena de Indias</t>
  </si>
  <si>
    <t>Realizar contratación de personal técnico, tecnólogo y profesional de apoyo requeridos para realizar seguimiento y control a la ejecución de las metas previstas en cuanto a protección de predios en áreas de importancia estratégica para acueducto.</t>
  </si>
  <si>
    <t xml:space="preserve"> $                                 6.020.741.727</t>
  </si>
  <si>
    <t xml:space="preserve"> 1.2.1.0.00-001 - ICLD - 1% RECURSO HIDRICO </t>
  </si>
  <si>
    <t>PROTECCION DE PREDIOS QUE CONSITUYEN AREAS DE IMPORTANCIA ESTRATEGICA AIE PARA EL SISTEMA DE ACUEDUCTO DEFINIDO EN EL POMCA EN EL DISTRITO DE CARTAGENA DE INDIAS.</t>
  </si>
  <si>
    <t>2.3.3203.0900.2021130010218</t>
  </si>
  <si>
    <t>Se efectuó la contratación de dos (2) ingenieros ambientales y una (1) trabajadora social, evidenciados en los siguientes contratos y Registros Presupuestales:
CDP 40 del 19 de enero del 2022.
Contrato 2709 de 2022 – RP 517 del 28/01/2022
Contrato 2899 de 2022 – RP 564 del 28/01/2022
Contrato 3197 de 2022 – RP 548 del 28/01/2022</t>
  </si>
  <si>
    <t>Se efectuó la contratación de dos (2) ingenieros ambientales y una (1) trabajadora social, evidenciados en los siguientes contratos y Registros Presupuestales: 
CDP 40 del 19 de enero del 2022.
Contrato 2709 de 2022 – RP 517 del 28/01/2022
Contrato 2899 de 2022 – RP 564 del 28/01/2022
Contrato 3197 de 2022 – RP 548 del 28/01/2022</t>
  </si>
  <si>
    <t>Actualización, identificación y delimitación de predios en Áreas de Importancia Estratégica para acueducto del Distrito de Cartagena</t>
  </si>
  <si>
    <t>Convenio</t>
  </si>
  <si>
    <t>Conforme a lo establecido en nuestro plan operativo nos encontramos en la fase de identificación de los predios a proteger, en dicha fase se han llevado a cabo las siguientes actividades:
•Consultas técnicas y jurídicas a las autoridades ambientales CARDIQUE y Ministerio de Ambiente y Desarrollo Sostenible; que conforme a lo ordenado en el articulo 5to del Decreto 0953 de 2013, donde de mano con las autoridades ambientales se debe hacer la identificación, delimitación y priorización de los predios a proteger.
•Reuniones con el personal ambiental y social de Aguas de Cartagena S.A. E.S.P.
•Primera mesa técnica de la Plataforma Colaborativa para la recuperación de la Cuenca del Canal del Dique.
•Acercamientos con el Concejo Comunitario de Puerto Badel.
•Caracterizaciones en predios cercanos a la Ciénaga de las Ventas ubicada en el AIE Arroyo Grande.</t>
  </si>
  <si>
    <t>•Consultas técnicas y jurídicas a las autoridades ambientales competentes – Ministerio de Ambiente y Desarrollo Sostenible, CARDIQUE. Anexo Oficios.
•Reuniones con personal ambiental y social de Aguas de Cartagena S.A. E.S.P. como integrantes de la Plataforma Colaborativa (08/02/22 – 01/03/22 – Anexo registros de asistencia)
•Acercamientos con el Concejo Comunitario del corregimiento Arroyo Grande (25/02/22 – 10/03/22 - Anexo registros de asistencia)
•Reconocimiento y caracterizaciones en predios cercanos a la Ciénaga de las Ventas ubicada en el AIE Arroyo Grande. (18/03/22 – 24/03/22 - Anexo registros de asistencia y Caracterizaciones)
•Acercamientos con el Concejo Comunitario de Negritudes del corregimiento de Puerto Badel – Arjona. (16/03/22 - Anexo registros de asistencia)
•Recorrido por el complejo Cenagoso Juan Gómez – Dolores y Bohórquez, geo posicionando predios para temas de reforestación. (04/05/22)
•Visita de reconocimiento de predios y socialización del programa de Pago por Servicios Ambientales con propietarios en Puerto Badel. (13/05/22 - Anexo registros de asistencia)
•Acercamientos con el Concejo Comunitario de Negritudes del corregimiento de Puerto Badel – Arjona. (30/06/22 - Anexo registros de asistencia)
Se obtuvo la firma de 6 consentimientos informados en aprobación y acogida al proceso de protección de predios por medio de programa de Pago por servicios Ambientales, seguido a esto se procederá junto con el Ministerio de Ambiente y Desarrollo Sostenible, y la Corporación Autónoma Regional del Canal del Dique – CARDIQUE, a iniciar los trámites</t>
  </si>
  <si>
    <t>Procesos de capacitación a dueños y vecinos de predios objeto de protección.</t>
  </si>
  <si>
    <t>Esta actividad se encuentra en la fase de diseño, y se vienen adelantando acercamientos con los Consejos Comunitarios ubicados en las Áreas de Importancia Estratégica, para conocer su percepción frente a los programas ambientales que se pudiesen desarrollar de cara a la protección de las mismas.</t>
  </si>
  <si>
    <t>Se han ejecutado charlas de concientización en cuanto a la protección del recurso hídrico con dueños de predios interesados en participar en el programa de Pago por Servicios Ambientales, en el corregimiento de Puerto Badel. Además, se viene adelantando un proceso de estudios de mercado para la contratación de un proceso de capacitación certificado para dueños de predios y comunidad en general de los corregimientos pertenecientes a las Áreas de Importancia Estratégica para Acueducto. Anexo Fotografías.</t>
  </si>
  <si>
    <t>Reforestación y restauración con especies de Manglar de la zona del Área de Importancia Estratégica para acueducto</t>
  </si>
  <si>
    <t>•Visita a los productores de mangle en sus viveros localizados en las márgenes del Canal del Dique y de la bahía de Barbacoas. (26/05/22)
•Inspección ocular a predio ubicado en área marginal al corregimiento de Puerto Badel para el desarrollo del programa de siembra de manglar (15/06/22)
•Inspección ocular a predios de puerto Badel ubicados dentro del AIE de Juan Gómez y Dolores. (16/06/22)
•Inspección y recorrido por áreas de manglar en el sector de la Ciénaga de los nenes y macho en el complejo cenagoso de Juan Gómez y Dolores. (23/06/22)
•Desarrollo de Estudios previos, análisis del sector y estudio de mercados.</t>
  </si>
  <si>
    <t>Estructuración e Implementacion del incentivo de Pago por Servicios Ambientales para la protección de predios ubicados en Áreas de Importancia Estratégica para acueducto del Distrito de Cartagena</t>
  </si>
  <si>
    <t>•Consultas técnicas y jurídicas a las autoridades ambientales CARDIQUE y Ministerio de Ambiente y Desarrollo Sostenible. Anexo Oficios.
•Primera mesa técnica de la Plataforma Colaborativa para la recuperación de la Cuenca del Canal del Dique. Anexo registro de asistencia
•Gestión con CARDIQUE para el avance de la identificación de los predios pre seleccionados para el desarrollo del programa de Pago por Servicios Ambientales – PSA, mediante oficio AMC-OFI-0027959-22. Anexo Oficios
•Envío Formato diligenciado del distrito del plan de acción a la responsable de la plataforma colaborativa. (Vía correo electrónico 31/03/22)
•Oficio de confirmación de envío de documentación para recomendaciones por parte del ministerio de ambiente frente a los perfiles de los proyectos por PSA, mediante oficio AMC-OFI-0043488-2022. Anexo Oficios
•Reunión de identificación, Socialización y explicación de la gestión de PSA por parte del distrito de Cartagena, ante los dueños de predios en Juan Gómez y Dolores. (08/04/2022 – Anexo registro de asistencia)
•Reunión funcionarios de MADS revisando los 22 proyectos a plantear dentro del programa de PSA (Reunión virtual 03/05/22 - Anexo Documento perfiles)
•Reunión de Seguimiento al programa PSA con personal del Ministerio de ambiente (Reunión virtual 05/05/22 – Anexo registro de asistencia)
•Socialización del programa de pago por servicios ambientales a lideres y propietarios que rodean el acuífero del corregimiento de arroyo grande. (Reunión 27/05/22 – Anexo registro de asistencia)
•Reunión con dueños de predios en Puerto Badel para su ingreso al programa de PSA (Reunión 09/06/22 – Anexo registro de asistencia)
•Reunión con el consejo comunitario de Rocha para explicar el programa de pago por servicios ambientales en predios marginales al complejo cenagoso de Juan Gómez y Dolores. (Reunión 16/06/22 – Anexo registro de asistencia)
•Reunión con el consejo comunitario de Rocha y propietarios de predios ubicados en las márgenes del complejo cenagoso de juan Gómez, en jurisdicción del corregimiento para explicar los beneficios de participar en el programa de PSA. (Reunión 30/06/22 – Anexo registro de asistencia)</t>
  </si>
  <si>
    <t>Porcentaje de la población con acceso a servicios de acueducto de forma segura en las comunidades de Bayunca, Manzanillo del Mar, Tierra Baja y Puerto Rey ubicadas en suelo rural</t>
  </si>
  <si>
    <t>Llevar al 95% el porcentaje de la población con acceso a servicios de acueducto de forma segura en las comunidades de Bayunca, Manzanillo del Mar, Tierra Baja y Puerto Rey ubicadas en suelo rural</t>
  </si>
  <si>
    <t xml:space="preserve"> Extensión de Redes secundarias del sistema de acueducto en la vereda Tierra Baja del corregimiento de La Boquilla Cartagena de Indias</t>
  </si>
  <si>
    <t>Garantizar el acceso al servicio de agua potable a la comunidad de la Vereda de Tierrabaja</t>
  </si>
  <si>
    <t>Ejecutar las obras de construcción del sistema de acuedcuto de la vereda de Tierrabaja</t>
  </si>
  <si>
    <t>15/03/2022</t>
  </si>
  <si>
    <t xml:space="preserve"> El proyecto Extensión de Redes secundarias del sistema de acueducto en la vereda Tierra Baja del corregimiento de La Boquilla Cartagena de Indias con codigo BPIN 2021130010077 se encuentra en Ejecución y cuenta con una inversión del fondo de Regalías por $  625.838.017 beneficiando 217 viviendas de esta comunidad.                                                                                                         Link:https://gesproysgr.dnp.gov.co/jsgr/faces/paginas/cuentas/ctaMainGesproy.jsf                                                                                                                                 Se adelanta el proceso de realización y actualización de documentos tecnicos de los proyectos de extensión de redes de acueducto para las comunidades de Bayunca que beneficiará a 50 viviendas. Este poryecto se encuentran actualmente en etapa de aprobación y viabilidad por parte de la Secretaria de Planeación - Banco de Proyectos y cuenta con una inversión del fondo de Regalías por $ 148,660,859                                                                                          </t>
  </si>
  <si>
    <t>Porcentaje de la población con acceso a servicios de acueducto de forma segura en el corregimiento de Pasacaballos, ubicado en suelo rural</t>
  </si>
  <si>
    <t>Llevar al 80% el porcentaje de la población con acceso a servicios de acueducto de forma segura en el corregimiento de Pasacaballos, ubicas en suelo rural</t>
  </si>
  <si>
    <t>ACTUALIZACIÓN EXTENSIÓN DE REDES DE ACUEDUCTO EN EL DISTRITO DE CARTAGENA</t>
  </si>
  <si>
    <t>Garantizar la prestación del servicio de acueducto a las comunidades localizadas en la zona urbana, rural e insular del Distrito de Cartagena.</t>
  </si>
  <si>
    <t>Construcción de infraestructura para el abastecimiento de agua potable en Pasacaballos zona rural del distrito de Cartagena.</t>
  </si>
  <si>
    <t xml:space="preserve"> $                               567.275.082,00</t>
  </si>
  <si>
    <t xml:space="preserve"> SGP- AGUA POTABLE Y SANEAMIENTO BÁSICO </t>
  </si>
  <si>
    <t xml:space="preserve">  ACTUALIZACIÓN EXTENSIÓN DE REDES DE ACUEDUCTO EN EL DISTRITO DE CARTAGENA CARTAGENA DE INDIAS </t>
  </si>
  <si>
    <t>2.3.4003.1400.2021130010208</t>
  </si>
  <si>
    <t xml:space="preserve">Se encuentra en proceso de actualización del presupuesto de las extensiones de acueducto por parte del formulador AGUAS DE CARTAGENA S.A. E.S.P. </t>
  </si>
  <si>
    <t xml:space="preserve">Los proyectos de extensión de redes de acueducto para las comunidades Sector Altos de La Paz en el corregimiento de Pasacaballos que beneficiará a 171 viviendas y para la comunidad de Tronco Lúcio y Los Cordobitas del corregimiento de Pasacaballos que beneficiará 168 viviendas se encuentran actualmente en etapa de Ejecución por la Empresa Aguas de Cartagena en cumplimiento del PLAN DE INVERSION DEL PRESUPUESTO PROPIO DE LA EMPRESA aprobado por el Distrito en Junta Directiva.                                                                                    </t>
  </si>
  <si>
    <t>Tasa de cobertura de saneamiento en suelo urbano</t>
  </si>
  <si>
    <t>Llevar al 90 % la tasa de cobertura de saneamiento en suelo urbano</t>
  </si>
  <si>
    <t>Porcentaje de la población con acceso a saneamiento de forma segura en las poblaciones de Bayunca, Pontezuela, Arroyo Grande y las Canoas, Arroyo de Piedra, Vereda el Zapatero, La Sevillana, Manzanillo del Mar, Tierra Baja y Puerto Rey</t>
  </si>
  <si>
    <t>Llevar al 50% el porcentaje de la población con acceso a saneamiento de forma segura en las poblaciones de Bayunca, Pontezuela, Arroyo Grande y las Canoas, Arroyo de Piedra, Vereda el Zapatero, La Sevillana, Manzanillo del Mar, Tierra Baja y Puerto Rey</t>
  </si>
  <si>
    <t>Garantizar la cobertura en un 100% del acceso a los servicios públicos de agua y saneamiento básico en los estratos 1, 2 y 3 en Cartagena de Indias</t>
  </si>
  <si>
    <t xml:space="preserve"> Realizar el pago de subsidios para los usuarios (hogares) de los estratos 1,2 y 3 en la prestación de los servicios públicos de acueducto, alcantarillado y aseo.</t>
  </si>
  <si>
    <t xml:space="preserve"> $18.155.282.634
$89.171.393
$1.300.000.000
$6.029.121.876 </t>
  </si>
  <si>
    <t>SGP- AGUA POTABLE Y SANEAMIENTO BÁSICO
RENDIMIENTO FINANCIERO SGP AGUA POTABLE Y SANEMAIENTO BÁSICO
I.C.L.D.
DIVIDENDOS ACUACAR</t>
  </si>
  <si>
    <t xml:space="preserve"> ADMINISTRACIÓN DEL FONDO DE SOLIDARIDAD Y REDISTRIBUCION DEL INGRESOS PARA LOS SERVICIOS PÚBLICOS DOMICILIARIOS DE ACUEDUCTO, ALCANTARILLADO Y ASEO EN EL DISTRITO DE CARTAGENA DE INDIAS </t>
  </si>
  <si>
    <t>2.3.4003.1400.2021130010196</t>
  </si>
  <si>
    <t>LOS PAGOS DE SUBSIDIOS DE LOS ESTRATOS SUBSIDIABLE 1, 2 Y 3 SE GENERAN MENSUALMENTE POR LA PRESTACIÓN DEL SERVICIO DE ASEO y ALCANTARILLADO. SE REALIZÓ PAGO DE SUBSDIOS DE ASEO A LOS PRESTADORES PACARIBE Y VEOLIA Y SUBSIDIOS ALCANTARILLADO DE LOS ESTRATOS 1, 2 Y 3 DEL DISTRITO. CON ACTAS DE PAGO N°001, N°002 Y N°003, CON REGISTROS PRESUPUESTALES N°962, N°1112 Y N°1155.</t>
  </si>
  <si>
    <t>LOS PAGOS DE SUBSIDIOS DE LOS ESTRATOS SUBSIDIABLE 1, 2 Y 3 SE GENERAN MENSUALMENTE POR LA PRESTACIÓN DEL SERVICIO DE ASEO y ALCANTARILLADO. SE REALIZÓ PAGO DE SUBSDIOS DE ASEO  DE LOS ESTRATOS 1, 2 Y 3 A LOS PRESTADORES PACARIBE Y VEOLIA Y SUBSIDIOS ALCANTARILLADO A LOS ESTRATOS 1 Y 2 AL PRESTADOR AGUAS DE CARTAGENA S.A. E.S.P. DEL DISTRITO. CON ACTAS DE PAGO N°001, N°002, N°003, N°004, N°005 y N°006 CON REGISTROS PRESUPUESTALES N°962, N°1112, N°1155,  N°1324, N°1554, N°1552 Y 1586</t>
  </si>
  <si>
    <t>Construcción de infraestructura de saneamiento en Vereda el Zapatero zona rural del distrito de Cartagena</t>
  </si>
  <si>
    <t>Se encuentra en elaboración los estudios previos para inciar proceso de contratación de construcción de infraestructura de saneamiento en la vereda Zapatero.</t>
  </si>
  <si>
    <t>Se adelanta el proceso de revisión de documentos tecnicos para aprobación y viabilidad del proyecto de saneamiento para la Vereda del Zapatero por parte de la Secretaria de Planeación - Banco de Proyectos. Este proyecto beneficiará 85 viviendas de la comunidad del Zapatero.</t>
  </si>
  <si>
    <t>Porcentaje de la población con acceso a servicios de saneamiento de forma segura en las comunidades de Jorge Eliecer Gaitán, Meza Valdez, Madre Herlinda, La Esmeralda y Membrillal, en suelo rural</t>
  </si>
  <si>
    <t>Llevar al 50% el Porcentaje de la población con acceso saneamiento de forma segura en las comunidades de Jorge Eliecer Gaitán, Meza Valdez, Madre Herlinda, La Esmeralda y Membrillal, en suelo rural</t>
  </si>
  <si>
    <t>Incrementar el porcentaje de cobertura al 80% en cobertura de energia electrica en el area rural e insular</t>
  </si>
  <si>
    <t>ENERGIA ASEQUIBLE, CONFIABLE, SOSTENIBLE Y MODERNA PARA TODOS</t>
  </si>
  <si>
    <t>Porcentaje de cobertura de energia asequible en la zona rural e insular</t>
  </si>
  <si>
    <t>Llevar al 85% el porcentaje de cobertura de energia asequible en la zona rural e insular</t>
  </si>
  <si>
    <t>85%)
(20,15%)</t>
  </si>
  <si>
    <t>N.P</t>
  </si>
  <si>
    <t>95,4%</t>
  </si>
  <si>
    <t>En archivo anexo se encuentra información de la ICEE donde se indica la cobertura de energía eléctrica en Cartagena y su área rural. Rural 96,42%, Insular 73,97%. Promedio 95,4%</t>
  </si>
  <si>
    <t>Porcentaje de Intensidad Energética del sistema económico de Cartagena</t>
  </si>
  <si>
    <t>Llevar al 90% del Porcentaje de Intensidad Energética del sistema económico de Cartagena</t>
  </si>
  <si>
    <t xml:space="preserve"> Llevar al 90% del Porcentaje de Intensidad Energética del sistema económico de Cartagena</t>
  </si>
  <si>
    <t>90,00%</t>
  </si>
  <si>
    <t>12,41%</t>
  </si>
  <si>
    <t>Implementación de la optimización del servicio de alumbrado público y el suministro de energía para el sistema, en el Distrito de Cartagena de Indias</t>
  </si>
  <si>
    <t>Optimizar la prestación del servicio de alumbrado público y garantizar el suministro de energía del sistema en el Distrito de Cartagena de indias.</t>
  </si>
  <si>
    <t>Suministro de Energía Eléctrica para el Sistema de Alumbrado Público</t>
  </si>
  <si>
    <t>0,5</t>
  </si>
  <si>
    <t xml:space="preserve">                                         1.100.000</t>
  </si>
  <si>
    <t xml:space="preserve"> $                          42.938.198.436,00</t>
  </si>
  <si>
    <t xml:space="preserve"> IMPUESTO DE ALUMBRADO PUBLICO </t>
  </si>
  <si>
    <t>IMPLEMENTACIÓN DE LA OPTIMIZACIÓN DEL SERVICIO DE ALUMBRADO PÚBLICO Y EL SUMINISTRO DE ENERGÍA PARA EL SISTEMA, EN EL DISTRITO DE CARTAGENA DE INDIAS</t>
  </si>
  <si>
    <t>2.3.2102.1900.2021130010195</t>
  </si>
  <si>
    <t>Se celebró Otrosí No. 1 al contrato para el suministro de energía eléctrica con destino al servicio de alumbrado público, con apropiaciones presupuestales CDP No. 24 y RP 172 de fecha 21 de enero de 2022.</t>
  </si>
  <si>
    <t>Con la  celebración de los contratos para la administración, operación, mantenimiento, reposición, expansión, modernización y actividades complementarias del sistema de alumbrado público  en  el Año 2022 en el periodo (enero a mayo 2022) se ha logrado avanzar en el (C) Desmontadas Tecnología vieja	 4.766 
	(D) Instaladas tecnología LED	 5.886 
	(D - C) Expansiones	 1.120 
Logrando un avance del 12,4% en modernización del alumbrando público del Distrito de Cartagena, tomando La información del Acta de Conciliación de luminarias existentes en el SALP de Cartagena, a corte 30 de abril de 2022, en el cual intervinieron AFINIA, EPM, QBM2 y la Secretaría General. Y del informe que presentó QBM2 en el mes de junio de 2022 en donde detalla la modernización realizada en el mes de mayo de 2022.</t>
  </si>
  <si>
    <t>Inversión para el Sistema de Alumbrado
Público –  Ejecutar la modernización y expansión</t>
  </si>
  <si>
    <t>Se celebró adicional al contrato SG-CMA-UAC-002-2021 y numeración de EPM CT-2021-000081, celebrado entre las Empresas Públicas de Medellín E.S.P E.P.M NIT. 890904996-1 y el Distrito Turístico y Cultural de Cartegana de Indias NIT 890.480.184-4, para la administración, operación mantenimiento, reposición, expansión, modernización, y actividades complementarias del sistema de alumbrado público en el Distrito de Cratagena y sus corregimientos, con apropiaciones presupuestales CDP No. 23 y RP No. 197 de fecha 23 de enero de 2022.</t>
  </si>
  <si>
    <t>9,00%</t>
  </si>
  <si>
    <t>Administración, Operación y
Mantenimiento (AOM)</t>
  </si>
  <si>
    <t>Interventoría y Supervisión</t>
  </si>
  <si>
    <t>Se celebró adicional al contrato SG-CMA-UAC-002-2021 numeración secop ll (ID:CO1.PCCNTR.2186430), celebrado entre (QBM2) Ingenieria Electrica S.A NIT: 800008788-3 y el Distrito Turístico y Cultural de Cartegana de Indias NIT 890.480.184-4, la interventoria integral del contrato que tiene por objeto la administración, operación, mantenimiento, modernización, reposición, expansión; las actividades de iluminación, ornamental y navideña en los espacios públicos y todos los elementos necesarios para la prestación del servicio de alumbrado público del Distrito de Cartagena; y el suministro de energía, con apropiaciones presupuestales CDP No. 25 y RP 171 de fecha 21 de enero de 2022.</t>
  </si>
  <si>
    <t>Actividades de destinación complementaria</t>
  </si>
  <si>
    <t>Porcentaje de la capacidad instalada de generación de energía eléctrica que corresponde a fuentes renovables en Isla Fuerte</t>
  </si>
  <si>
    <t xml:space="preserve">Llevar al 30% el porcentaje de la capacidad instalada de generación de energía eléctrica que corresponde a fuentes renovables </t>
  </si>
  <si>
    <t>30,00%</t>
  </si>
  <si>
    <t>0,00%</t>
  </si>
  <si>
    <t>Implementación DE LA GARANTÍA AL ACCESO A UNA ENERGÍA LIMPIA, ASEQUIBLE, SEGURA, SOSTENIBLE, MODERNA Y EFICIENTE
PARA LAS ZONAS RURAL E INSULAR DE Cartagena de Indias</t>
  </si>
  <si>
    <t>FORTALECER LA CARACTERIZACIÓN Y REALIZAR DISEÑO E IMPLEMENTACION DE SOLUCIÓN ENERGÉTICA UNITARIA CON
FUENTE RENOVABLE PARA LAS VIVIENDAS DE ISLA FUERTE QUE NO CUENTEN CON EL SERVICIO DE ENERGÍA.</t>
  </si>
  <si>
    <t>Identificar y caracterizar las condiciones físicas, socioeconómicas y de infraestructura energética actual de las viviendas e instituciones, y realizar estudio técnico que contenga las lineas bases de infraestructura eléctrica y diseño de fuentes energéticas renovables para Isla Fuerte</t>
  </si>
  <si>
    <t xml:space="preserve"> $                               200.000.000,00</t>
  </si>
  <si>
    <t xml:space="preserve"> ICLD </t>
  </si>
  <si>
    <t>IMPLEMENTACIÓN DE LA GARANTÍA AL ACCESO A UNA ENERGÍA LIMPIA, ASEQUIBLE, SEGURA, SOSTENIBLE, MODERNA Y EFICIENTE PARA LAS ZONAS RURAL E INSULAR DE CARTAGENA DE INDIAS</t>
  </si>
  <si>
    <t>2.3.2102.1900.2021130010202</t>
  </si>
  <si>
    <t>Implementar resultado del estudio técnico de infraestructura eléctrica y diseño de fuentes energéticas renovables para Isla Fuerte</t>
  </si>
  <si>
    <t>GESTIÒN INTEGRAL DE RESIDUOS SOLIDOS  " CULTURA CIUDADANA PARA EL RECICLAJE INCLUSIVO Y LA ECONOMIA CIRCULAR"</t>
  </si>
  <si>
    <t>Actualizacion, adopcion e implementacion  de los 13 programas del PGIRS por el Distrito</t>
  </si>
  <si>
    <t>CANTIDAD DE PROGRAMAS</t>
  </si>
  <si>
    <t>PGIRS en marcha version 2017</t>
  </si>
  <si>
    <t>PGIRS actualizado, adoptado e implementado en los 13 programas en el Distrito</t>
  </si>
  <si>
    <t>IMPLEMENTACIÓN DEL PLAN DE GESTIÓN INTEGRAL DE RESIDUOS SÓLIDOS (PGIRS) EN EL DISTRITO DE CARTAGENA DE INDIAS</t>
  </si>
  <si>
    <t xml:space="preserve">Lograr una adecuada gestión integral de los residuos sólidos en el distrito de Cartagena de indias mediante la Implementación de los 13 programas y sus proyectos adscritos a PGIRS para atenuar los índices de contaminación ambiental. </t>
  </si>
  <si>
    <t xml:space="preserve"> REALIZAR LAS ACTIVIDADES DEL PROGRAMA INSTITUCIONAL </t>
  </si>
  <si>
    <t xml:space="preserve"> Recursos recursos Propios - ICLD </t>
  </si>
  <si>
    <t>ACTUALIZACIÓN IMPLEMENTACIÓN DEL PLAN DE GESTIÓN INTEGRAL DE RESIDUOS SÓLIDOS (PGIRS) EN EL DISTRITO DE CARTAGENA DE INDIAS CARTAGENA DE INDIAS</t>
  </si>
  <si>
    <t>2.3.4003.1400.2021130010212</t>
  </si>
  <si>
    <t>En este primer trimestre 2022 se ha iniciado con la implementacion de 7 programas adscritos al documento PGIRS, se podran encontrar las actividades desarrolladas en la carpeta de ANEXO 1 colocar los 7 programas , son 29 contratistas realizando las actividades.</t>
  </si>
  <si>
    <r>
      <t xml:space="preserve">En este primer trimestre 2022 se ha iniciado con la implementacion de 7 programas adscritos al documento PGIRS, se podran encontrar las actividades desarrolladas en la carpeta de </t>
    </r>
    <r>
      <rPr>
        <b/>
        <sz val="11"/>
        <rFont val="Calibri"/>
        <family val="2"/>
      </rPr>
      <t>ANEXO 1
Listado de Programas Implementados:
1. PROGRAMA BARRIDO Y LIMPIEZA DE AREAS PUBLICAS
2.PROGRAMA DE APROVECHAMIENTO
3.PROGRAMA DE RESIDUOS DE CONSTRUCCIÓN Y DEMOLICIÓN
4.PROGRAMA GESTIÓN DE RESIDUOS SOLIDOS EN EL AREA RURAL E INSULAR
5.PROGRAMA INCLUSION A RECICLADORES
6.PROGRAMA LIMPIEZA DE PLAYAS COSTERAS Y RIBEREÑAS
7.PROGRAMA RECOLECCION, TRANSPORTE Y TRANSFERENCIA DE RESIDUOS SOLIDOS</t>
    </r>
  </si>
  <si>
    <t>Ton - métricas disminuidas/año en el relleno sanitario</t>
  </si>
  <si>
    <t>CANTIDAD DE TONELADAS</t>
  </si>
  <si>
    <t>34.307 Ton/métricas                                           PGIRS 2016-2027</t>
  </si>
  <si>
    <t>Disminuir ton métricas  hasta alcanzar el 30% en el 2023</t>
  </si>
  <si>
    <t>REALIZAR LAS ACTIVIDADES DEL PROGRAMA DISPOSICIÓN FINAL</t>
  </si>
  <si>
    <r>
      <t xml:space="preserve">A fecha de Corte Junio 30 de 2022, se han dessarrollado mesas de trabajo con los prestadores de servicio publico de aseo y estaciones de clasificacion y aprovechamiento ECA para determinar estrategias que permitan disminuir la cantidad de Toneladas de residuos que arriban a Relleno Sanitario. </t>
    </r>
    <r>
      <rPr>
        <b/>
        <sz val="11"/>
        <rFont val="Calibri"/>
        <family val="2"/>
      </rPr>
      <t>ANEXO 2.</t>
    </r>
    <r>
      <rPr>
        <sz val="11"/>
        <rFont val="Calibri"/>
        <family val="2"/>
      </rPr>
      <t xml:space="preserve">
Ademas</t>
    </r>
    <r>
      <rPr>
        <b/>
        <sz val="11"/>
        <rFont val="Calibri"/>
        <family val="2"/>
      </rPr>
      <t xml:space="preserve"> </t>
    </r>
    <r>
      <rPr>
        <sz val="11"/>
        <rFont val="Calibri"/>
        <family val="2"/>
      </rPr>
      <t>se desarrollaron solicitudes a Relleno Sanitario Loma de Los Cocos con la finalidad de obtener la cantidad en Toneladas que se han logrado disminuir en el Distrtito de Cartagena de Indias y aun no hemos recibido la informacion de la vigencia actual 2022.</t>
    </r>
  </si>
  <si>
    <t>Número de puntos críticos actualizados y geo referenciados</t>
  </si>
  <si>
    <t>CANTIDAD DE PUNTOS CRITICOS</t>
  </si>
  <si>
    <t>54 puntos críticos.              
 PGIRS 2016-2027</t>
  </si>
  <si>
    <t>Reducir en un 50% los puntos críticos de la ciudad y aumentar cobertura</t>
  </si>
  <si>
    <t>REALIZAR LAS ACTIVIDADES DEL PROGRAMA BARRIDO Y LIMPIEZA DE AREAS PÚBLICAS</t>
  </si>
  <si>
    <t> En este primer trimestre 2022 se ha iniciado la eliminacion del punto critico la coca-cola, encontrado en el documento PGIRS listado del prestador VEOLIA. ANEXO 2</t>
  </si>
  <si>
    <r>
      <rPr>
        <sz val="11"/>
        <color rgb="FF000000"/>
        <rFont val="Calibri"/>
        <family val="2"/>
      </rPr>
      <t>A fecha de Corte Junio 30 de 2022, se ha iniciado la eliminacion de 3 puntos criticos encontrados en el documento PGIRS listado del prestador VEOLIA.</t>
    </r>
    <r>
      <rPr>
        <b/>
        <sz val="11"/>
        <color rgb="FF000000"/>
        <rFont val="Calibri"/>
        <family val="2"/>
      </rPr>
      <t xml:space="preserve"> ANEXO 3
Listado de Puntos Criticos Recuperados:
1. Punto Critico Canal de la Coca-Cola
2. Punto Critico Transversal Ceballos
3. Punto Critico Puente Peatonal Ceballos
4. Punto Crítico San Pedro (Chicas Lindas)
5. Punto Crítico Socorro (Colegio Naval)
6. Punto Crítico Av. Ministerio
7. Punto Crítico Plan 400 (Parque los Burros)
8. Punto Crítico San Fernando
9. Punto Crítico Trv 54
10. Punto Crítico Los Almendros</t>
    </r>
  </si>
  <si>
    <t>Porcentaje de cobertura de implementación de la estrategia IEC información, educación y comunicación</t>
  </si>
  <si>
    <t>AREAS PUBLICAS</t>
  </si>
  <si>
    <t>12 puentes y 16 áreas públicas objeto del lavado, recuperadas y mantenidas según PGIRS actual. Recomendamos ampliar el número de áreas a intervenir en la actualización del PGIRs</t>
  </si>
  <si>
    <t>Implementación de la estrategia IEC al 100% en las áreas públicas del Distrito de Cartagena de Indias asociadas al covid-19</t>
  </si>
  <si>
    <t>REALIZAR LAS ACTIVIDADES DEL PROGRAMA DE LAVADO DE ÁREAS PÚBLICAS.</t>
  </si>
  <si>
    <r>
      <t xml:space="preserve">En este primer trimestre 2022 se ha desarrollado la implementacion de la IEC en areas publicas objeto de lavado, siendo puentes peatolaes los identificados primeramente. </t>
    </r>
    <r>
      <rPr>
        <b/>
        <sz val="11"/>
        <rFont val="Calibri"/>
        <family val="2"/>
      </rPr>
      <t>ANEXO 3</t>
    </r>
  </si>
  <si>
    <r>
      <t xml:space="preserve">A fecha de Corte Junio 30 de 2022, se ha desarrollado la implementacion de la IEC en (13) areas publicas objeto de lavado. </t>
    </r>
    <r>
      <rPr>
        <b/>
        <sz val="11"/>
        <rFont val="Calibri"/>
        <family val="2"/>
      </rPr>
      <t>ANEXO 4
Cantidad de Areas Publicas Implementadas:
Puentes: 12
Areas Publicas: 1</t>
    </r>
  </si>
  <si>
    <t>Diseño de una Estación de Clasificación y Aprovechamiento ECA de 1200 m2 para residuos orgánicos con capacidad para 50 Tm/día.</t>
  </si>
  <si>
    <t>DISEÑO</t>
  </si>
  <si>
    <t>Realizar un (1) diseño y estudio técnico de una Estación de Clasificación y Aprovechamiento ECA de 1200 m2 para residuos orgánicos con capacidad para 50 Tm/día.</t>
  </si>
  <si>
    <t xml:space="preserve">  REALIZAR LAS ACTIVIDADES DEL PROGRAMA DE 
APROVECHAMIENTO</t>
  </si>
  <si>
    <r>
      <t xml:space="preserve"> A fecha de Corte Junio 30 de 2022, se ha logrado obtener un (1) diseño de  Estacion de Clasificación Y Aprovechamiento de Residuos Organicos en el distrito de Cartagena de Indias suministrado por Establecimiento Publico Ambiental (EPA). </t>
    </r>
    <r>
      <rPr>
        <b/>
        <sz val="11"/>
        <rFont val="Calibri"/>
        <family val="2"/>
      </rPr>
      <t>ANEXO 5</t>
    </r>
  </si>
  <si>
    <t>Diseño de una Estación de Clasificación y Aprovechamiento ECA para Residuos de demolición y construcción RCD con capacidad para 180 m3/día</t>
  </si>
  <si>
    <t>Realizar un (1) diseño y estudio técnico de una Estación de Clasificación y Aprovechamiento ECA para Residuos de demolición y construcción RCD con capacidad para 180 m3/día</t>
  </si>
  <si>
    <t xml:space="preserve"> REALIZAR LAS ACTIVIDADES DEL PROGRAMA DE RESIDUOS DE 
CONSTRUCCIÓN Y DEMOLICIÓN</t>
  </si>
  <si>
    <r>
      <t>En este primer trimestre hemos dearrollado 10 mesas de trabajo relacionadas con la implementacion de los 13 programas de PGIRS.</t>
    </r>
    <r>
      <rPr>
        <b/>
        <sz val="11"/>
        <rFont val="Calibri"/>
        <family val="2"/>
      </rPr>
      <t xml:space="preserve"> ANEXO 4</t>
    </r>
  </si>
  <si>
    <t xml:space="preserve">A fecha de Corte Junio 30 de 2022, se han desarrollado estudios de mercado para identificar estaciones de clasificacion y aprovechamiento de residuos de construccion y demolicion que puedan desarrollar este diseño. </t>
  </si>
  <si>
    <t>Formulación de la estrategias de Residuos de Aparatos Eléctricos y Electrónicos RAEE y llantas usadas</t>
  </si>
  <si>
    <t>ESTRATEGIA</t>
  </si>
  <si>
    <t>Formular e implementar estrategia de Residuos de Aparatos Eléctricos y Electrónicos RAEE y llantas usadas</t>
  </si>
  <si>
    <t xml:space="preserve"> REALIZAR LAS ACTIVIDADES DEL PROGRAMA DE RESIDUOS 
SÓLIDOS ESPECIALES</t>
  </si>
  <si>
    <r>
      <t>En este primer trimestre se logró el diseño de la ECA de residuos organicos proyectada en el mercado de Bazurto  por EPA CARTAGENA.</t>
    </r>
    <r>
      <rPr>
        <b/>
        <sz val="11"/>
        <rFont val="Calibri"/>
        <family val="2"/>
      </rPr>
      <t xml:space="preserve"> ANEXO 5</t>
    </r>
  </si>
  <si>
    <r>
      <t xml:space="preserve">A fecha de Corte Junio 30 de 2022, se ha desarrollado la formulacion de un (1) estrategia de residuos de aparatos electronicos y electricos (RAEE) y llantas usadas en el Dsitrito de Cartagena. </t>
    </r>
    <r>
      <rPr>
        <b/>
        <sz val="11"/>
        <rFont val="Calibri"/>
        <family val="2"/>
      </rPr>
      <t>ANEXO 6
DOCUMENTO: PLAN DE GESTIÓN RESIDUOS Y APARATOS ELECTRICOS Y ELECTRONICOS Y LLANTAS USADAS</t>
    </r>
  </si>
  <si>
    <t>Esquema de Operación de los Servicios Públicos Domiciliarios EOSPD creado en zonas rural e insular</t>
  </si>
  <si>
    <t>ESQUEMA</t>
  </si>
  <si>
    <t>Creación y puesta en Marcha del Esquema de Operación de los Servicios Públicos Domiciliarios EOSPD en zonas rural e insular</t>
  </si>
  <si>
    <t xml:space="preserve"> REALIZAR LAS ACTIVIDADES DEL PROGRAMA DE LIMPIEZA DE 
PLAYAS COSTERAS Y RIBEREÑAS</t>
  </si>
  <si>
    <t>SISTEMA DE INFORMACIÓN DE LOS SERVICIOS PÚBLICOS: “SERVINFO”</t>
  </si>
  <si>
    <t>Creación de un  Sistema de Información de los  Servicios  Públicos Desplegado en la WEB, ios Y ANDROID</t>
  </si>
  <si>
    <t>A partir de arquitectura
de MIDAS</t>
  </si>
  <si>
    <t>Construcción de ServiData web. (backed y fronted)
Construcción ServiData móvil. (backed y fronted)</t>
  </si>
  <si>
    <t>Desarrollo de un sistema de informacion de los servicios publicos del distrito  Cartagena de Indias</t>
  </si>
  <si>
    <t>Desarrollar la versión 2.0 del sistema de información de los servicios públicos del distrito Cartagena de Indias (ServInfo 2.0</t>
  </si>
  <si>
    <t xml:space="preserve"> Primera fase: a diciembre de 2021. Se contempla un sitio web responsive en drupal que brinde información de cada uno de los servicios públicos definidos. Contará con el servicio de PQR, sitio de preguntas frecuentes. Contempla el mantenimiento y soporte del sitio. 
Segunda fase: a diciembre 2022. Se contempla la actualización de ServInfo que se integra con MIDAS, integra elementos definidos de georreferenciación y cuenta con el chat en línea. Contempla el mantenimiento y soporte del sitio. Generar estadísticas a través de herramientas de analíticas de terceros en una plataforma cloud. 
Tercera fase: a diciembre 2023. Continuidad en el servicio de mantenimiento y soporte de ServInfo. Continuidad en la generación estadísticas a través de herramientas de analíticas de terceros en una plataforma cloud. Generar un conjunto de datos abiertos. </t>
  </si>
  <si>
    <t>150.000.000,00</t>
  </si>
  <si>
    <t>Recursos recursos Propios - ICLD</t>
  </si>
  <si>
    <t>APORTES PARA LA CONECTIVIDAD Y ACCESO A LAS NUEVAS TECNOLOGIAS DE LA INFORMACION PARA UNA CARTAGENA SOSTENIBLE Y COMPETI</t>
  </si>
  <si>
    <t>02-001-06-20-04-01-01-01</t>
  </si>
  <si>
    <t>si</t>
  </si>
  <si>
    <t> Se realizaron tres reuniones correspondiente al inicio de la segunda fase del proyecto SERVINFO
 a. La primera reunión se realizó para establecer lo que se había realizado en el 2021 con respecto a la fase I, definir el objetivo de la fase II e identificar actores aliados estratégicos y/o grupos de interés que puedan tener injerencia en el marco del proyecto.
 b. La segunda reunión se realizó con el propietario del producto (Dependencia de Servicios Públicos) y la empresa Quspide (Dueña de los derechos comerciales de la aplicación MIDAS). En esta reunión se definieron los siguientes aspectos: · Por parte de Servicios Públicos planificar una reunión semanal para definición de los requerimientos en cada uno de los servicios (agua y alcantarillado, aseo, alumbrado, PGIRS) · En cuanto a Quspide ratifican que los desarrollado para MIDAS puede integrarse sin ningún problema con SERVINFO, ya que la información es visualizada en capas personalizables. Ratifican la importancia de la información que deben generar cada una de las empresas contratistas ya que es vital para alimentar el mapa. Comentan que el sistema debe ser abierto para que pueda existir una integración con MIDAS.</t>
  </si>
  <si>
    <t xml:space="preserve">Como Adelantos en el desarrollo de la aplicación se tiene:
	Reestructuración de las secciones del sitio de Servinfo
	Entrega del proyecto fase I para actualización en maquina local
	Recopilar información de trámites y servicios de la oficina de Servicios Públicos
	Desarrollo de nuevas piezas gráficas para el sitio servinfo fase II
	Configurar el ambiente de desarrollo para el despliegue del gestor de contenido en maquina local
	Se incluye nuevo servicio POMCA, se recopila información para actualizar en el sitio
	Actualización del sitio de Gestión de Contenido Servinfo en maquina local de prueba que incluya cargar las nuevas piezas gráficas e información
</t>
  </si>
  <si>
    <t>AVANCE PROGRMA AHORRO Y USO EFICIENTE DE LOS SERVICIOS PÚBLICOS "AGUA Y SANEAMIENTO PARA TODOS"</t>
  </si>
  <si>
    <t>AVANCE META PRODUCTO A JUNIO 30 DE 2022</t>
  </si>
  <si>
    <t>AVANCE META PRODUCTO AL CUATRIENIO</t>
  </si>
  <si>
    <t>AVANCE DEL PROGRAMA ENERGIA ASEQUIBLE, CONFIABLE, SOSTENIBLE Y MODERNA PARA TODOS</t>
  </si>
  <si>
    <t>AVANCE DEL PROGRAMA GESTIÒN INTEGRAL DE RESIDUOS SOLIDOS  " CULTURA CIUDADANA PARA EL RECICLAJE INCLUSIVO Y LA ECONOMIA CIRCULAR"</t>
  </si>
  <si>
    <t>AVANCE DEL PROGRAMA SISTEMA DE INFORMACIÓN DE LOS SERVICIOS PÚBLICOS: “SERVINFO”</t>
  </si>
  <si>
    <t>AVANCE DE LA LINEA ESTRATEGICA SERVICIOS PÙBLICOS BÀSICOS DEL DISTRITO DE CARTAGENA " TODOS CON TODO"</t>
  </si>
  <si>
    <t>AVANCE PILAR CARTAGENA RESILIENTE</t>
  </si>
  <si>
    <t>AVANCE META PRODUCTO A JUNIO 2022</t>
  </si>
  <si>
    <t>AVANCE PROGRAMA CEMENTERIOS</t>
  </si>
  <si>
    <t>AVANCE LINEA ESTRATEGICA SERVICIOS PÚBLICOS BÁSICOS DEL DISTRITO DE CARTAGENA DE INDIAS: “TODOS CON TODO”</t>
  </si>
  <si>
    <t xml:space="preserve">
AVANCE PROGRAMA DESARROLLO DEL ECOSISTEMA DIGITAL BASADO EN LA CUARTA REVOLUCIÓN INDUSTRIAL.
</t>
  </si>
  <si>
    <t>AVANCE PROGRAMA 9.1.12 MAS COOPERACION INTERNACIONAL</t>
  </si>
  <si>
    <t>AVANCE PROGRAMA SISTEMA DE MERCADOS PUBLICOS</t>
  </si>
  <si>
    <t>AVANCE LINEA ESTRATEGICA DESARROLLO ECONOMICO Y EMPLEABILIDAD</t>
  </si>
  <si>
    <t>AVANCE PROGRAMA PROMOCIÓN NACIONAL E INTERNACIONAL DE CARTAGENA DE INDIAS</t>
  </si>
  <si>
    <t>AVANCE PROGRAMA CONECTIVIDAD</t>
  </si>
  <si>
    <t>AVANCE PROGRAMA TURISMO COMPETITIVIO Y SOSTENIBLE</t>
  </si>
  <si>
    <t>AVANCE LINEA ESTRATEGICA TURISMO, MOTOR DE REACTIVACIÓN ECONÓMICA PARA CARATGENA DE INDIAS</t>
  </si>
  <si>
    <t>AVANCE  PILAR CARTAGENA CONTINGENTE</t>
  </si>
  <si>
    <t>AVANCE PROGRAMA GESTIÓN PÚBLICA INTEGRADA Y TRANSPARENTE</t>
  </si>
  <si>
    <t>AVANCE PROGRAMA TRANSPARENCIA PARA EL FORTALECIMIENTO DE LA CONFIANZA EN LAS INSTITUCIONES DEL DISTRITO DE CARTAGENA</t>
  </si>
  <si>
    <t>AVANCE LINEA ESTRATEGICA GESTIÓN Y DESEMPEÑO INSTITUCIONAL PARA LA GOBERNANZA</t>
  </si>
  <si>
    <t>AVANCE PROGRAMA AVANCE PROGRAMA CARTAGENA INTELIGENTE CON TODOS Y PARA TODOS</t>
  </si>
  <si>
    <t>AVANCE PROGRAMA CARTAGENEROS CONECTADOS Y ALFABETIZADOS</t>
  </si>
  <si>
    <t>AVANCE PROGRAMA CARTAGENA HACIA LA MODERNIDAD</t>
  </si>
  <si>
    <t>AVANCE PROGRAMA ORGANIZACIÓN Y RECUPERACIÓN DEL PATRIMONIO PÚBLICO DE CARTAGENA</t>
  </si>
  <si>
    <t>AVANCE LINEA ESTRATEGICA CARTAGENA INTELIGENTE CON TODOS Y PARA TODOS</t>
  </si>
  <si>
    <t>AVANCE PROGRAMA VIGILANCIA DE LAS PLAYAS DEL DISTRITO DE CARTAGENA</t>
  </si>
  <si>
    <t>AVANCE LINEA ESTRATEGICA CONVIVENCIA Y SEGURIDAD PARA LA GOBERNABILIDAD</t>
  </si>
  <si>
    <t xml:space="preserve">AVANCE PILAR CARTAGENA TRANSPARENTE </t>
  </si>
  <si>
    <t>AVANCE PROGRAMA POR UNA EDUCACIÓN POST SECUNDARIA DISTRITAL</t>
  </si>
  <si>
    <t xml:space="preserve">AVANCE LINEA ESTRATEGICA CULTURA DE LA FORMACIÓN “CON LA EDUCACIÓN PARA TODOS Y TODAS SALVAMOS JUNTOS A CARTAGENA” </t>
  </si>
  <si>
    <t>AVANCE PILARCARTAGENA INCLUYENTE</t>
  </si>
  <si>
    <t>FUENTE</t>
  </si>
  <si>
    <t>PRESUPUESTO DIFINITO RUBRO</t>
  </si>
  <si>
    <t>EJECUTADO POR RUBRO</t>
  </si>
  <si>
    <t>APROPACION DEFINITIVA POR PROGRAMA</t>
  </si>
  <si>
    <t>EJECUTADO POR PROGRAMA</t>
  </si>
  <si>
    <t>PORCENTAJE EJECUTADO POR PROGRAMA</t>
  </si>
  <si>
    <t>CODIGO RUBRO</t>
  </si>
  <si>
    <t xml:space="preserve">
6,65%</t>
  </si>
  <si>
    <t xml:space="preserve">
45%</t>
  </si>
  <si>
    <t>Los días 13 y 14 de julio de 2022 se tiene programada una visita a Isla Fuerte con perosnal de IPSE (instituto de Planeación para Soluciones Energéticas - Ministerio de Minas y Energías) para verificar el número de vivi3endas que cuentan con energía eléctrica a partir de fuentes renovables.</t>
  </si>
  <si>
    <t>Se adelanta el proceso de realización y/o actualización  de los estudios y documentos tecnicos de los proyectos de extensión de redes de acueducto para las comunidades de Membrillal que beneficiará a 102 viviendas y para la comunidad de Puerta de Hierro que beneficiará 33 viviendas. Dichos estudios y documentos tecnicos estan siendo realizados por la empresa Aguas de Cartagena S.A. E.S.P. Cabe resaltar que estos proyectos serán ejecutados en la actual vigencia con recursos propios del Presupuesto de la empresa Aguas de Cartagena S.A. E.S.P , en virtud de la solicitud formal por parte del Distrito en Junta Directiva celebrada en abril de 2022.</t>
  </si>
  <si>
    <t>Se proyectaron los estudios previos, del sector y la cotización en el mercado del servicio a contratar el cual es "Arrendamiento de bien inmueble dotado para una feria" Además se solicitó el Certificado de Disponibilidad Presupuestal.</t>
  </si>
  <si>
    <t>Está en etapa de formulación de estudios previos, de mercado, matriz de riesgos y estudios del sector.</t>
  </si>
  <si>
    <t>En etapa de planeación</t>
  </si>
  <si>
    <t>Esta está en etapa de formulación de estudios previos, de mercado, matriz de riesgo y análisis del sector.</t>
  </si>
  <si>
    <t>Por ser ruta crítica del proyecto. Es necesario que las actividades que le anteceden se ejecuten.</t>
  </si>
  <si>
    <t>AVANCE ACTIVIDADES DE PROYECTOS</t>
  </si>
  <si>
    <t>AVANCE PROYECTO ADMINISTRACION Y OPERACIÓN DE LOS CEMENTERIOS DISTRITALES – POR UNA CARTAGENA LIBRE Y RESILIENTE</t>
  </si>
  <si>
    <t>AVANCE PROYECTO DISEÑO Y CONSTRUCCIÓN DE HERRAMIENTAS DE PLANEACIÓN, QUE PERMITAN GESTIONAR LA TRANSFORMACIÓN DIGITAL DEL DISTRITO DE CARTAGENA  CARTAGENA DE INDIAS</t>
  </si>
  <si>
    <t>AVANCE PROYECTO FORTALECIMIENTO DEL ECOSISTEMA DE COOPERACION INTERNACIONAL EN EL DISTRITO DE CARTAGENA DE INDIAS</t>
  </si>
  <si>
    <t>AVANCE PROYECTO FORMULACION DEL PLAN DE INTERNACIONALIZACION DEL DISTRITO DE CARTAGENA DE INDIAS</t>
  </si>
  <si>
    <t>AVANCE PROYECTO FORTALECIMIENTO DEL SISTEMA INTEGRADO DE MERCADOS PÚBLICOS MEDIANTE EL DESARROLLO DE ACTIVIDADES Y/O ACTUACIONES ADMINISTRATIVAS, OPERATIVAS, JURÍDICAS, CONTRACTUALES Y AMBIENTALES EN EL DISTRITO DE CARTAGENA DE INDIAS</t>
  </si>
  <si>
    <t>AVANCE PROYECTO CONSOLIDACIÓN DE LA PROMOCIÓN NACIONAL E INTERNACIONAL DE CARTAGENA DE INDIAS</t>
  </si>
  <si>
    <t>AVANCE PROYECTO CONSOLIDAC+U32IÓN DE LA CONECTIVIDAD PARA CARTAGENA DE INDIAS</t>
  </si>
  <si>
    <t>AVANCE PROYECTO DESARROLLO DEL TURISMO COMPETITIVO Y SOSTENIBLE PARA CARTAGENA DE INDIAS</t>
  </si>
  <si>
    <t>AVANCE PROYECTO INTEGRACIÓN DEL SISTEMA DE GESTIÓN DE LA CALIDAD Y EL SERVICIO AL CIUDADANO PARA LA IMPLEMENTACIÓN DEL MODELO INTEGRADO DE PLANEACIÓN Y GESTIÓN EN LA SECRETARÍA GENERAL -TG+</t>
  </si>
  <si>
    <t>AVANCE PROYECTO FORTALECIMIENTO GESTIÓN DOCUMENTAL MEDIANTE EL AVANCE EN LA IMPLEMENTACIÓN DEL PINAR</t>
  </si>
  <si>
    <t>AVANCE PROYECTO DISEÑO IMPLEMENTACIÓN DE LA ESTRATEGIA DISTRITAL DE TRANSPARENCIA, PREVENCIÓN DE LA CORRUPCIÓN Y CULTURA CIUDADANA ANTICORRUPCIÓN, PARA EL FORTALECIMIENTO DE LA CONFIANZA EN LAS INSTITUCIONES DEL DISTRITO DE CARTAGENA DE INDIAS</t>
  </si>
  <si>
    <t>AVANCE PROYECTO TRANSFORMACIÓN DIGITAL PARA UNA CARTAGENA INTELIGENTE CON TODOS Y PARA TODOS CARTAGENA DE INDIAS</t>
  </si>
  <si>
    <t xml:space="preserve">
AVANCE PROYECTO INSTALACIÓN DE ZONAS WIFI EN LA ALCALDÍA DISTRITAL DE   CARTAGENA DE INDIA
</t>
  </si>
  <si>
    <t>AVANCE PROYECTO MODERNIZACIÓN Y REDISEÑO INSTITUCIONAL DE LA ALCALDÍA MAYOR DE CARTAGENA DE INDIAS</t>
  </si>
  <si>
    <t>AVANCE PROYECTO SANEAMIENTO INTEGRAL DEL PATRIMONIO INMOBILIARIO DEL DISTRITO DE CARTAGENA”TE AGRADEZCO Y ME APORTES ESA INFORMACIÓN YA QUE SI VES LA FECHA YA ESTAMOS VENCIDOS.</t>
  </si>
  <si>
    <t>AVANCE DE PROYECTO DISEÑO IMPLEMENTACIÓN DE AUDITORÍA FORENSE PARA LA PROTECCIÓN Y RECUPERACIÓN DEL PATRIMONIO PÚBLICO DE CARTAGENA DE INDIAS</t>
  </si>
  <si>
    <t>AVANCE PROYECTO SERVIDORES PÚBLICOS VINCULADOS EN LA PLANTA DE PERSONAL DE LA ADMINISTRACIÓN DISTRITAL.</t>
  </si>
  <si>
    <t>AVANCE PROYECTO DISEÑO IMPLEMENTACIÓN DE AUDITORÍA FORENSE PARA LA PROTECCIÓN Y RECUPERACIÓN DEL PATRIMONIO PÚBLICO DE CARTAGENA DE INDIAS</t>
  </si>
  <si>
    <t>AVANCE PROYECTO ACTUALIZACIÓN DEFINICIÓN E IMPLEMENTACIÓN DEL ESQUEMA DE PRESTACIÓN DE LOS SERVICIOS DE ACUEDUCTO Y ALCANTARILLADO DE LAS COMUNIDADES DE TIERRA BOMBA, ARCHIPIÉLAGO DE SAN BERNARDO, ISLA FUERTE E ISLA DE BARÚ. CARTAGENA DE INDIAS</t>
  </si>
  <si>
    <t>AVANCE PROYECTO SANEAMIENTO DE FORMA SEGURA PARA TODOS EN EL DISTRITO DE CARTAGENA</t>
  </si>
  <si>
    <t>AVANCE PROYECTO ADMINISTRACIÓN DEL FONDO DE SOLIDARIDAD Y REDISTRIBUCION DEL INGRESOS
PARA LOS SERVICIOS PÚBLICOS DOMICILIARIOS DE ACUEDUCTO, ALCANTARILLADO
Y ASEO EN EL DISTRITO DE CARTAGENA DE INDIAS</t>
  </si>
  <si>
    <t xml:space="preserve">
AVANCE PROYECTO PROTECCIÓN DE PREDIOS QUE CONSTITUYEN ÁREAS DE IMPORTANCIA ESTRATÉGICA - AIE, PARA EL SISTEMA DE ACUEDUCTO DEFINIDO EN EL POMCA, EN EL DISTRITO DE CARTAGENA DE INDIAS</t>
  </si>
  <si>
    <t>AVANCE PROYECTO EXTENSIÓN DE REDES SECUNDARIAS DEL SISTEMA DE ACUEDUCTO EN LA VEREDA TIERRA BAJA DEL CORREGIMIENTO DE LA BOQUILLA CARTAGENA DE INDIAS</t>
  </si>
  <si>
    <t>AVANCE PROYECTO ACTUALIZACIÓN EXTENSIÓN DE REDES DE ACUEDUCTO EN EL DISTRITO DE CARTAGENA</t>
  </si>
  <si>
    <t>AVANCE PROYECTO IMPLEMENTACIÓN DE LA OPTIMIZACIÓN DEL SERVICIO DE ALUMBRADO PÚBLICO Y EL SUMINISTRO DE ENERGÍA PARA EL SISTEMA, EN EL DISTRITO DE CARTAGENA DE INDIAS</t>
  </si>
  <si>
    <t>AVANCE PROYECTO IMPLEMENTACIÓN DEL PLAN DE GESTIÓN INTEGRAL DE RESIDUOS SÓLIDOS (PGIRS) EN EL DISTRITO DE CARTAGENA DE INDIAS</t>
  </si>
  <si>
    <t>AVANCE PROYECTO DESARROLLO DE UN SISTEMA DE INFORMACIÓN DE LOS SERVICIOS PÚBLICOS DEL DISTRITO CARTAGENA DE INDIAS</t>
  </si>
  <si>
    <r>
      <t>a.</t>
    </r>
    <r>
      <rPr>
        <sz val="14"/>
        <rFont val="Times New Roman"/>
        <family val="1"/>
      </rPr>
      <t xml:space="preserve">    </t>
    </r>
    <r>
      <rPr>
        <sz val="14"/>
        <rFont val="Century Gothic"/>
        <family val="2"/>
      </rPr>
      <t>Restructuración de la página web del destino y desarrollo e implementación de una estrategia e-marketing que visibilicen por los distintos canales web y de comercialización a Cartagena de Indias y Diseño y desarrollo de material promocional digital y POP, con referencias gastronómicas, culturales y turísticas del destino, aplicando a la nueva normalidad post pandemia. 
b. Participación en eventos especializados de turismo a nivel nacional para el empresariado local con compradores nacionales. 
c. Estructuración e implementación de un Plan de medios con alcance nacional en radio (incluye producción de cuña radial), medios digitales (incluye diseño de piezas), aeropuertos, tv nacional y regional; y conceptualización producción de video promocional de destino Cartagena de Indias, como destino turístico sostenible con territorio ordenado y seguro con prestadores de servicios turísticos que promuevan la calidad y sostenibilidad del sector.</t>
    </r>
  </si>
  <si>
    <r>
      <t xml:space="preserve">Se realizaron asesorias donde se realizó la revisión de politicas de gestión y el cargue en furag del formulario por cada Politica y fueron las siguientes:
Talento Humano
Integridad
Planeación institucional
Gestión presupuestal
Gobierno digital
Seguridad digital
Servicio al ciudadano
Defensa juridica
Mejora normativa
Gestión documental
Control Interno
https://mipg.cartagena.gov.co/index.php?option=com_sppagebuilder&amp;view=page&amp;layout=edit&amp;id=39
</t>
    </r>
    <r>
      <rPr>
        <b/>
        <sz val="14"/>
        <rFont val="Calibri"/>
        <family val="2"/>
        <scheme val="minor"/>
      </rPr>
      <t xml:space="preserve">
Anexo 1</t>
    </r>
  </si>
  <si>
    <r>
      <t xml:space="preserve">Se realizaron asesorias y capacitaciones donde se realizó la revisión de politicas de gestión y la formulación de los planes de mejoramiento con las siguientes dependencias:
Talento Humano
Comunicaciones y Prensa - Revisión dimensión Información y comunicación
Escuela de Gobierno - Capacitación generalidades y fundamentos del Mipg
Secretaría del Interior - Politica de Fortalecimiento Organizacional
Control Interno - Politica de Fortalecimiento Organizacional
Todos los lideres de politicas - Revisión y retroalimentación de resultados Furag 
Todos los lideres de Politicas - Formulación de planes de mejoramiento MIPG
</t>
    </r>
    <r>
      <rPr>
        <b/>
        <sz val="14"/>
        <rFont val="Calibri"/>
        <family val="2"/>
        <scheme val="minor"/>
      </rPr>
      <t>Anexo 1</t>
    </r>
  </si>
  <si>
    <r>
      <t xml:space="preserve">Se realizaron asesorias en tramites y socializaciones de la estrategia de racionalización con las siguientes dependencias:
Secretaría del interior (Bomberos 2)
Secretaría de Planeación (Sisben 2)
Secretaría de hacienda (2)
Secretaría de educación
</t>
    </r>
    <r>
      <rPr>
        <b/>
        <sz val="14"/>
        <rFont val="Calibri"/>
        <family val="2"/>
        <scheme val="minor"/>
      </rPr>
      <t xml:space="preserve">
Anexo 2</t>
    </r>
  </si>
  <si>
    <r>
      <t xml:space="preserve">Se realizaron asesorias en tramites y socializaciones de la estrategia de racionalización con las siguientes dependencias:
Secretaría de Planeación
Secretaría del Interior
Secretaría de hacienda
Departamento Administrativo de Transito y Transporte (DATT)
Secretaría de participación
Espacio Publico
Instituto de Patrimonio y Cultura de cartagena (IPCC)
Oficina de Informatica
Alcaldia Local 1
</t>
    </r>
    <r>
      <rPr>
        <b/>
        <sz val="14"/>
        <rFont val="Calibri"/>
        <family val="2"/>
        <scheme val="minor"/>
      </rPr>
      <t>Anexo 2</t>
    </r>
  </si>
  <si>
    <r>
      <t xml:space="preserve">Se realizaron mesas de trabajo para actualización y levantamiento de proceso y procedimientos con :
Planeación Territorial
Gestión en seguridad y convivencia
Comunicación publica
Gestión en tecnologia e informatica (2)
Espacio publico
Gestión en transito y transporte
Gestión de bienes y servicios
Gestión en participación ciudadana
Gestión en desarrollo social
Control interno
Oficina de Servicios publicos
Gestión del talento humano
Gestión hacienda
</t>
    </r>
    <r>
      <rPr>
        <b/>
        <sz val="14"/>
        <rFont val="Calibri"/>
        <family val="2"/>
        <scheme val="minor"/>
      </rPr>
      <t>Anexo 3</t>
    </r>
  </si>
  <si>
    <r>
      <t xml:space="preserve">Se realizaron mesas de trabajo para actualización y levantamiento de proceso y procedimientos con :
Gestión del pensamiento estrategico y de la comunidad
Gestión en participación ciudadana
Gestión en tecnologia e informatica
Gestión en seguridad y convivencia 
Gestión administrativa
Planeación territorial y direccionamiento estrategico
Gestión en educación 
Gestión en hacienda
Control Disciplinario 
Alcaldia Local 1 Historica y del caribe norte
Alcaldia Local 2 de la virgen y turistica
</t>
    </r>
    <r>
      <rPr>
        <b/>
        <sz val="14"/>
        <rFont val="Calibri"/>
        <family val="2"/>
        <scheme val="minor"/>
      </rPr>
      <t>Anexo 3</t>
    </r>
  </si>
  <si>
    <t>AVANCE PLAN DE DESARROLLO SECRETARÍA GENERAL A JUNIO 30 DE 2022 POR PROGRAMA</t>
  </si>
  <si>
    <t>AVANCE PLAN DE DESARROLLO SECRETARÍA GENERAL A JUNIO 30 DE 2022 POR LINEA</t>
  </si>
  <si>
    <t>AVANCE PLAN DE DESARROLLO SECRETARÍA GENERAL A JUNIO 30 DE 2022 POR PILAR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</si>
</sst>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quot;$&quot;#,##0_);[Red]\(&quot;$&quot;#,##0\)"/>
    <numFmt numFmtId="165" formatCode="_-&quot;$&quot;\ * #,##0_-;\-&quot;$&quot;\ * #,##0_-;_-&quot;$&quot;\ * &quot;-&quot;_-;_-@_-"/>
    <numFmt numFmtId="166" formatCode="_-&quot;$&quot;* #,##0.00_-;\-&quot;$&quot;* #,##0.00_-;_-&quot;$&quot;* &quot;-&quot;??_-;_-@_-"/>
    <numFmt numFmtId="167" formatCode="0.0%"/>
    <numFmt numFmtId="168" formatCode="_(&quot;$&quot;\ * #,##0.00_);_(&quot;$&quot;\ * \(#,##0.00\);_(&quot;$&quot;\ * &quot;-&quot;??_);_(@_)"/>
    <numFmt numFmtId="169" formatCode="_(&quot;$&quot;* #,##0_);_(&quot;$&quot;* \(#,##0\);_(&quot;$&quot;* &quot;-&quot;??_);_(@_)"/>
    <numFmt numFmtId="170" formatCode="&quot;$&quot;\ #,##0.00"/>
    <numFmt numFmtId="171" formatCode="&quot;$&quot;#,##0.00"/>
    <numFmt numFmtId="172" formatCode="_([$$-409]* #,##0.00_);_([$$-409]* \(#,##0.00\);_([$$-409]* &quot;-&quot;??_);_(@_)"/>
    <numFmt numFmtId="173" formatCode="[$ $]#,##0.00"/>
    <numFmt numFmtId="174" formatCode="[$ $]#,##0"/>
    <numFmt numFmtId="175" formatCode="_-&quot;$&quot;* #,##0_-;\-&quot;$&quot;* #,##0_-;_-&quot;$&quot;* &quot;-&quot;??_-;_-@_-"/>
    <numFmt numFmtId="176" formatCode="yyyy\-mm\-dd;@"/>
    <numFmt numFmtId="177" formatCode="0.0"/>
    <numFmt numFmtId="178" formatCode="&quot;$&quot;\ #,##0"/>
    <numFmt numFmtId="179" formatCode="0.000%"/>
  </numFmts>
  <fonts count="67">
    <font>
      <sz val="11"/>
      <color theme="1"/>
      <name val="Calibri"/>
      <family val="2"/>
      <scheme val="minor"/>
    </font>
    <font>
      <sz val="11"/>
      <color theme="1"/>
      <name val="Calibri"/>
      <family val="2"/>
      <scheme val="minor"/>
    </font>
    <font>
      <sz val="10"/>
      <name val="Century Gothic"/>
      <family val="2"/>
    </font>
    <font>
      <sz val="10"/>
      <name val="Calibri Light"/>
      <family val="2"/>
      <scheme val="major"/>
    </font>
    <font>
      <sz val="11"/>
      <name val="Calibri Light"/>
      <family val="2"/>
      <scheme val="major"/>
    </font>
    <font>
      <b/>
      <sz val="11"/>
      <name val="Calibri"/>
      <family val="2"/>
      <scheme val="minor"/>
    </font>
    <font>
      <sz val="11"/>
      <name val="Calibri"/>
      <family val="2"/>
      <scheme val="minor"/>
    </font>
    <font>
      <sz val="10"/>
      <name val="Arial"/>
      <family val="2"/>
    </font>
    <font>
      <i/>
      <sz val="10"/>
      <name val="Arial"/>
      <family val="2"/>
    </font>
    <font>
      <sz val="10"/>
      <name val="Calibri"/>
      <family val="2"/>
      <scheme val="minor"/>
    </font>
    <font>
      <sz val="14"/>
      <color rgb="FF000000"/>
      <name val="Arial Narrow"/>
      <family val="2"/>
    </font>
    <font>
      <sz val="14"/>
      <name val="Arial Narrow"/>
      <family val="2"/>
    </font>
    <font>
      <sz val="11"/>
      <color theme="1"/>
      <name val="Arial Narrow"/>
      <family val="2"/>
    </font>
    <font>
      <sz val="11"/>
      <name val="Arial Narrow"/>
      <family val="2"/>
    </font>
    <font>
      <sz val="11"/>
      <color theme="1" tint="4.9989318521683403E-2"/>
      <name val="Calibri"/>
      <family val="2"/>
      <scheme val="minor"/>
    </font>
    <font>
      <sz val="11"/>
      <name val="Calibri"/>
      <family val="2"/>
    </font>
    <font>
      <sz val="11"/>
      <name val="Calibri Light"/>
      <family val="2"/>
    </font>
    <font>
      <sz val="11"/>
      <color theme="1"/>
      <name val="Calibri"/>
      <family val="2"/>
    </font>
    <font>
      <sz val="8"/>
      <name val="Calibri"/>
      <family val="2"/>
      <scheme val="minor"/>
    </font>
    <font>
      <b/>
      <sz val="11"/>
      <color theme="1"/>
      <name val="Arial"/>
      <family val="2"/>
    </font>
    <font>
      <b/>
      <sz val="11"/>
      <name val="Arial"/>
      <family val="2"/>
    </font>
    <font>
      <b/>
      <sz val="11"/>
      <name val="Calibri"/>
      <family val="2"/>
    </font>
    <font>
      <sz val="11"/>
      <color rgb="FF000000"/>
      <name val="Calibri"/>
      <family val="2"/>
    </font>
    <font>
      <sz val="11"/>
      <color rgb="FF0D0D0D"/>
      <name val="Calibri"/>
      <family val="2"/>
    </font>
    <font>
      <sz val="11"/>
      <name val="Calibri"/>
      <family val="2"/>
    </font>
    <font>
      <sz val="11"/>
      <name val="Calibri Light"/>
      <family val="2"/>
    </font>
    <font>
      <sz val="11"/>
      <color rgb="FF000000"/>
      <name val="Calibri"/>
      <family val="2"/>
    </font>
    <font>
      <b/>
      <sz val="11"/>
      <color rgb="FFFF0000"/>
      <name val="Calibri"/>
      <family val="2"/>
    </font>
    <font>
      <b/>
      <sz val="11"/>
      <color rgb="FF000000"/>
      <name val="Calibri"/>
      <family val="2"/>
    </font>
    <font>
      <b/>
      <sz val="16"/>
      <name val="Calibri"/>
      <family val="2"/>
      <scheme val="minor"/>
    </font>
    <font>
      <sz val="16"/>
      <color rgb="FFFF0000"/>
      <name val="Calibri"/>
      <family val="2"/>
      <scheme val="minor"/>
    </font>
    <font>
      <sz val="16"/>
      <color rgb="FFFF0000"/>
      <name val="Calibri Light"/>
      <family val="2"/>
      <scheme val="major"/>
    </font>
    <font>
      <sz val="11"/>
      <color rgb="FFFF0000"/>
      <name val="Calibri Light"/>
      <family val="2"/>
    </font>
    <font>
      <sz val="11"/>
      <color rgb="FFFF0000"/>
      <name val="Calibri"/>
      <family val="2"/>
      <scheme val="minor"/>
    </font>
    <font>
      <b/>
      <sz val="14"/>
      <color rgb="FFFF0000"/>
      <name val="Arial"/>
      <family val="2"/>
    </font>
    <font>
      <sz val="12"/>
      <color theme="1"/>
      <name val="Arial"/>
      <family val="2"/>
    </font>
    <font>
      <sz val="10"/>
      <color rgb="FFFF0000"/>
      <name val="Arial"/>
      <family val="2"/>
    </font>
    <font>
      <b/>
      <sz val="12"/>
      <color rgb="FFFF0000"/>
      <name val="Calibri Light"/>
      <family val="2"/>
    </font>
    <font>
      <b/>
      <sz val="12"/>
      <color rgb="FFFF0000"/>
      <name val="Calibri"/>
      <family val="2"/>
      <scheme val="minor"/>
    </font>
    <font>
      <b/>
      <sz val="11"/>
      <color rgb="FFFF0000"/>
      <name val="Calibri"/>
      <family val="2"/>
      <scheme val="minor"/>
    </font>
    <font>
      <b/>
      <sz val="11"/>
      <color rgb="FFFF0000"/>
      <name val="Calibri Light"/>
      <family val="2"/>
    </font>
    <font>
      <b/>
      <sz val="12"/>
      <color rgb="FFFF0000"/>
      <name val="Calibri"/>
      <family val="2"/>
    </font>
    <font>
      <b/>
      <sz val="14"/>
      <name val="Calibri"/>
      <family val="2"/>
      <scheme val="minor"/>
    </font>
    <font>
      <b/>
      <sz val="14"/>
      <name val="Calibri"/>
      <family val="2"/>
    </font>
    <font>
      <sz val="14"/>
      <name val="Calibri"/>
      <family val="2"/>
    </font>
    <font>
      <sz val="14"/>
      <name val="Calibri Light"/>
      <family val="2"/>
    </font>
    <font>
      <sz val="14"/>
      <color rgb="FFFF0000"/>
      <name val="Calibri "/>
    </font>
    <font>
      <sz val="14"/>
      <color rgb="FFFF0000"/>
      <name val="Calibri"/>
      <family val="2"/>
      <scheme val="minor"/>
    </font>
    <font>
      <sz val="14"/>
      <name val="Calibri"/>
      <family val="2"/>
      <scheme val="minor"/>
    </font>
    <font>
      <sz val="14"/>
      <name val="Calibri Light"/>
      <family val="2"/>
      <scheme val="major"/>
    </font>
    <font>
      <b/>
      <sz val="14"/>
      <color rgb="FFFF0000"/>
      <name val="Calibri"/>
      <family val="2"/>
      <scheme val="minor"/>
    </font>
    <font>
      <sz val="14"/>
      <color theme="1"/>
      <name val="Calibri"/>
      <family val="2"/>
    </font>
    <font>
      <b/>
      <sz val="14"/>
      <name val="Calibri Light"/>
      <family val="2"/>
      <scheme val="major"/>
    </font>
    <font>
      <sz val="14"/>
      <color theme="1"/>
      <name val="Calibri"/>
      <family val="2"/>
      <scheme val="minor"/>
    </font>
    <font>
      <sz val="14"/>
      <name val="Century Gothic"/>
      <family val="2"/>
    </font>
    <font>
      <sz val="14"/>
      <name val="Times New Roman"/>
      <family val="1"/>
    </font>
    <font>
      <sz val="14"/>
      <color rgb="FFFF0000"/>
      <name val="Calibri Light"/>
      <family val="2"/>
      <scheme val="major"/>
    </font>
    <font>
      <b/>
      <sz val="14"/>
      <color rgb="FFFF0000"/>
      <name val="Calibri Light"/>
      <family val="2"/>
      <scheme val="major"/>
    </font>
    <font>
      <sz val="14"/>
      <color rgb="FFFF0000"/>
      <name val="Arial"/>
      <family val="2"/>
    </font>
    <font>
      <sz val="14"/>
      <color rgb="FF000000"/>
      <name val="Arial"/>
      <family val="2"/>
    </font>
    <font>
      <sz val="14"/>
      <color theme="1"/>
      <name val="Arial Narrow"/>
      <family val="2"/>
    </font>
    <font>
      <sz val="14"/>
      <name val="Arial"/>
      <family val="2"/>
    </font>
    <font>
      <sz val="14"/>
      <color rgb="FF000000"/>
      <name val="Calibri"/>
      <family val="2"/>
      <scheme val="minor"/>
    </font>
    <font>
      <sz val="14"/>
      <color rgb="FFFF0000"/>
      <name val="Arial Narrow"/>
      <family val="2"/>
    </font>
    <font>
      <sz val="14"/>
      <color rgb="FFFF0000"/>
      <name val="Calibri"/>
      <family val="2"/>
    </font>
    <font>
      <b/>
      <sz val="22"/>
      <color rgb="FFFF0000"/>
      <name val="Calibri"/>
      <family val="2"/>
      <scheme val="minor"/>
    </font>
    <font>
      <sz val="14"/>
      <color rgb="FFFF0000"/>
      <name val="Calibri Light"/>
      <family val="2"/>
    </font>
  </fonts>
  <fills count="26">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5" tint="0.79998168889431442"/>
        <bgColor rgb="FFFFFF00"/>
      </patternFill>
    </fill>
    <fill>
      <patternFill patternType="solid">
        <fgColor theme="5" tint="0.79998168889431442"/>
        <bgColor rgb="FFFF0000"/>
      </patternFill>
    </fill>
    <fill>
      <patternFill patternType="solid">
        <fgColor theme="5" tint="0.39997558519241921"/>
        <bgColor rgb="FF000000"/>
      </patternFill>
    </fill>
    <fill>
      <patternFill patternType="solid">
        <fgColor rgb="FF99FF66"/>
        <bgColor indexed="64"/>
      </patternFill>
    </fill>
    <fill>
      <patternFill patternType="solid">
        <fgColor rgb="FFC9C9C9"/>
        <bgColor rgb="FF000000"/>
      </patternFill>
    </fill>
    <fill>
      <patternFill patternType="solid">
        <fgColor rgb="FFD0CECE"/>
        <bgColor rgb="FF000000"/>
      </patternFill>
    </fill>
    <fill>
      <patternFill patternType="solid">
        <fgColor rgb="FFFFFF00"/>
        <bgColor rgb="FF000000"/>
      </patternFill>
    </fill>
    <fill>
      <patternFill patternType="solid">
        <fgColor theme="0"/>
        <bgColor indexed="64"/>
      </patternFill>
    </fill>
    <fill>
      <patternFill patternType="solid">
        <fgColor theme="0"/>
        <bgColor rgb="FF000000"/>
      </patternFill>
    </fill>
    <fill>
      <patternFill patternType="solid">
        <fgColor rgb="FF00B0F0"/>
        <bgColor indexed="64"/>
      </patternFill>
    </fill>
    <fill>
      <patternFill patternType="solid">
        <fgColor theme="0"/>
        <bgColor rgb="FFFF0000"/>
      </patternFill>
    </fill>
    <fill>
      <patternFill patternType="solid">
        <fgColor theme="0"/>
        <bgColor rgb="FFFFFF00"/>
      </patternFill>
    </fill>
    <fill>
      <patternFill patternType="solid">
        <fgColor theme="0"/>
        <bgColor theme="5"/>
      </patternFill>
    </fill>
    <fill>
      <patternFill patternType="solid">
        <fgColor theme="0"/>
        <bgColor theme="6"/>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3">
    <xf numFmtId="0" fontId="0" fillId="0" borderId="0"/>
    <xf numFmtId="166"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650">
    <xf numFmtId="0" fontId="0" fillId="0" borderId="0" xfId="0"/>
    <xf numFmtId="0" fontId="6" fillId="0" borderId="0" xfId="0" applyFont="1" applyAlignment="1">
      <alignment horizontal="center" vertical="center"/>
    </xf>
    <xf numFmtId="0" fontId="6" fillId="0" borderId="0" xfId="0" applyFont="1"/>
    <xf numFmtId="0" fontId="4" fillId="3" borderId="1" xfId="0" applyFont="1" applyFill="1" applyBorder="1" applyAlignment="1">
      <alignment horizontal="center" vertical="center" wrapText="1"/>
    </xf>
    <xf numFmtId="0" fontId="6" fillId="0" borderId="0" xfId="0" applyFont="1" applyAlignment="1">
      <alignment horizontal="left" vertical="center"/>
    </xf>
    <xf numFmtId="0" fontId="10" fillId="9"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6" fillId="10" borderId="0" xfId="0" applyFont="1" applyFill="1" applyAlignment="1">
      <alignment horizontal="left" vertical="center"/>
    </xf>
    <xf numFmtId="1" fontId="0" fillId="0" borderId="0" xfId="0" applyNumberFormat="1" applyAlignment="1">
      <alignment horizontal="center" vertical="center"/>
    </xf>
    <xf numFmtId="0" fontId="9" fillId="9"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13" fillId="9" borderId="1" xfId="0" applyFont="1" applyFill="1" applyBorder="1" applyAlignment="1">
      <alignment horizontal="center" vertical="center" wrapText="1"/>
    </xf>
    <xf numFmtId="165" fontId="12" fillId="9" borderId="1" xfId="6" applyFont="1" applyFill="1" applyBorder="1" applyAlignment="1">
      <alignment horizontal="center" vertical="center" wrapText="1"/>
    </xf>
    <xf numFmtId="0" fontId="6" fillId="8" borderId="1" xfId="0" applyFont="1" applyFill="1" applyBorder="1" applyAlignment="1">
      <alignment vertical="center" wrapText="1"/>
    </xf>
    <xf numFmtId="14" fontId="6" fillId="8" borderId="1" xfId="0" applyNumberFormat="1" applyFont="1" applyFill="1" applyBorder="1" applyAlignment="1">
      <alignment horizontal="center" vertical="center" wrapText="1"/>
    </xf>
    <xf numFmtId="0" fontId="4" fillId="11" borderId="1" xfId="0" applyFont="1" applyFill="1" applyBorder="1" applyAlignment="1">
      <alignment horizontal="center" vertical="center" wrapText="1"/>
    </xf>
    <xf numFmtId="1" fontId="9" fillId="9" borderId="1" xfId="0" applyNumberFormat="1" applyFont="1" applyFill="1" applyBorder="1" applyAlignment="1">
      <alignment horizontal="center" vertical="center" wrapText="1"/>
    </xf>
    <xf numFmtId="14" fontId="3" fillId="5" borderId="1" xfId="0" applyNumberFormat="1" applyFont="1" applyFill="1" applyBorder="1" applyAlignment="1">
      <alignment horizontal="left" vertical="center" wrapText="1"/>
    </xf>
    <xf numFmtId="1" fontId="3" fillId="5" borderId="1" xfId="0" applyNumberFormat="1"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176" fontId="2" fillId="4" borderId="1" xfId="0" applyNumberFormat="1" applyFont="1" applyFill="1" applyBorder="1" applyAlignment="1">
      <alignment horizontal="center" vertical="center" wrapText="1"/>
    </xf>
    <xf numFmtId="176" fontId="6" fillId="7" borderId="1" xfId="0" applyNumberFormat="1" applyFont="1" applyFill="1" applyBorder="1" applyAlignment="1">
      <alignment horizontal="center" vertical="center" wrapText="1"/>
    </xf>
    <xf numFmtId="176" fontId="6" fillId="11" borderId="1" xfId="0" applyNumberFormat="1" applyFont="1" applyFill="1" applyBorder="1" applyAlignment="1">
      <alignment horizontal="center" vertical="center" wrapText="1"/>
    </xf>
    <xf numFmtId="176" fontId="6" fillId="8" borderId="1" xfId="0" applyNumberFormat="1" applyFont="1" applyFill="1" applyBorder="1" applyAlignment="1">
      <alignment horizontal="center" vertical="center" wrapText="1"/>
    </xf>
    <xf numFmtId="176" fontId="10" fillId="9" borderId="1" xfId="0" applyNumberFormat="1" applyFont="1" applyFill="1" applyBorder="1" applyAlignment="1">
      <alignment horizontal="center" vertical="center" wrapText="1"/>
    </xf>
    <xf numFmtId="9" fontId="4" fillId="3" borderId="1" xfId="0" applyNumberFormat="1" applyFont="1" applyFill="1" applyBorder="1" applyAlignment="1">
      <alignment horizontal="center" vertical="center" wrapText="1"/>
    </xf>
    <xf numFmtId="9" fontId="6" fillId="6" borderId="1" xfId="0"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165" fontId="19" fillId="2" borderId="1" xfId="0" applyNumberFormat="1" applyFont="1" applyFill="1" applyBorder="1" applyAlignment="1">
      <alignment horizontal="center" vertical="center" wrapText="1"/>
    </xf>
    <xf numFmtId="0" fontId="6" fillId="2" borderId="0" xfId="0" applyFont="1" applyFill="1" applyAlignment="1">
      <alignment horizontal="center" vertical="center"/>
    </xf>
    <xf numFmtId="0" fontId="6" fillId="8" borderId="0" xfId="0" applyFont="1" applyFill="1" applyAlignment="1">
      <alignment horizontal="center" vertical="center"/>
    </xf>
    <xf numFmtId="176" fontId="6" fillId="4" borderId="1" xfId="0" applyNumberFormat="1" applyFont="1" applyFill="1" applyBorder="1" applyAlignment="1">
      <alignment horizontal="left" vertical="center"/>
    </xf>
    <xf numFmtId="9" fontId="6" fillId="8" borderId="1" xfId="0" applyNumberFormat="1" applyFont="1" applyFill="1" applyBorder="1" applyAlignment="1">
      <alignment horizontal="center" vertical="center" wrapText="1"/>
    </xf>
    <xf numFmtId="10" fontId="6" fillId="8" borderId="1" xfId="0" applyNumberFormat="1" applyFont="1" applyFill="1" applyBorder="1" applyAlignment="1">
      <alignment horizontal="center" vertical="center" wrapText="1"/>
    </xf>
    <xf numFmtId="0" fontId="0" fillId="0" borderId="0" xfId="0" applyAlignment="1">
      <alignment vertical="center"/>
    </xf>
    <xf numFmtId="9" fontId="4" fillId="11"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14" fillId="10" borderId="0" xfId="0" applyFont="1" applyFill="1" applyAlignment="1">
      <alignment horizontal="center" vertical="center"/>
    </xf>
    <xf numFmtId="0" fontId="6" fillId="10" borderId="0" xfId="0" applyFont="1" applyFill="1" applyAlignment="1">
      <alignment horizontal="center" vertical="center"/>
    </xf>
    <xf numFmtId="0" fontId="19" fillId="10"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16" fillId="18" borderId="1" xfId="0" applyFont="1" applyFill="1" applyBorder="1" applyAlignment="1">
      <alignment horizontal="center" vertical="center" wrapText="1"/>
    </xf>
    <xf numFmtId="0" fontId="6" fillId="10" borderId="1" xfId="0" applyFont="1" applyFill="1" applyBorder="1"/>
    <xf numFmtId="0" fontId="17" fillId="13" borderId="1" xfId="0" applyFont="1" applyFill="1" applyBorder="1" applyAlignment="1">
      <alignment horizontal="center" vertical="center" wrapText="1"/>
    </xf>
    <xf numFmtId="0" fontId="14" fillId="0" borderId="0" xfId="0" applyFont="1" applyAlignment="1">
      <alignment horizontal="center" vertical="center"/>
    </xf>
    <xf numFmtId="0" fontId="12" fillId="9"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9"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left" vertical="center" wrapText="1"/>
    </xf>
    <xf numFmtId="0" fontId="6" fillId="11"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5" fillId="17" borderId="1"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5" fillId="1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9" fillId="1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6" fillId="17" borderId="1" xfId="0" applyFont="1" applyFill="1" applyBorder="1" applyAlignment="1">
      <alignment horizontal="center" vertical="center" wrapText="1"/>
    </xf>
    <xf numFmtId="0" fontId="15" fillId="17" borderId="1" xfId="0" applyFont="1" applyFill="1" applyBorder="1" applyAlignment="1">
      <alignment horizontal="left" vertical="center" wrapText="1"/>
    </xf>
    <xf numFmtId="176" fontId="15" fillId="17" borderId="1" xfId="0" applyNumberFormat="1" applyFont="1" applyFill="1" applyBorder="1" applyAlignment="1">
      <alignment horizontal="center" vertical="center" wrapText="1"/>
    </xf>
    <xf numFmtId="174" fontId="17" fillId="12" borderId="1" xfId="0" applyNumberFormat="1" applyFont="1" applyFill="1" applyBorder="1" applyAlignment="1">
      <alignment horizontal="center" vertical="center" wrapText="1"/>
    </xf>
    <xf numFmtId="0" fontId="17" fillId="13" borderId="1" xfId="0" applyFont="1" applyFill="1" applyBorder="1" applyAlignment="1">
      <alignment vertical="center" wrapText="1"/>
    </xf>
    <xf numFmtId="0" fontId="6" fillId="11" borderId="1" xfId="0" applyFont="1" applyFill="1" applyBorder="1" applyAlignment="1">
      <alignment vertical="center" wrapText="1"/>
    </xf>
    <xf numFmtId="0" fontId="8" fillId="9" borderId="1" xfId="0" applyFont="1" applyFill="1" applyBorder="1" applyAlignment="1">
      <alignment vertical="center" wrapText="1"/>
    </xf>
    <xf numFmtId="0" fontId="3" fillId="5" borderId="1" xfId="0" applyFont="1" applyFill="1" applyBorder="1" applyAlignment="1">
      <alignment vertical="center" wrapText="1"/>
    </xf>
    <xf numFmtId="0" fontId="3" fillId="5" borderId="1" xfId="0" applyFont="1" applyFill="1" applyBorder="1" applyAlignment="1">
      <alignment horizontal="left" vertical="center" wrapText="1"/>
    </xf>
    <xf numFmtId="0" fontId="12" fillId="9" borderId="1" xfId="0" applyFont="1" applyFill="1" applyBorder="1" applyAlignment="1">
      <alignment horizontal="left" vertical="center" wrapText="1"/>
    </xf>
    <xf numFmtId="0" fontId="15" fillId="14" borderId="1" xfId="0" applyFont="1" applyFill="1" applyBorder="1" applyAlignment="1">
      <alignment horizontal="center" vertical="center"/>
    </xf>
    <xf numFmtId="176" fontId="15" fillId="14" borderId="1"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1" borderId="1" xfId="0" applyFont="1" applyFill="1" applyBorder="1" applyAlignment="1">
      <alignment horizontal="center" vertical="center" wrapText="1"/>
    </xf>
    <xf numFmtId="176" fontId="15" fillId="20" borderId="1" xfId="0" applyNumberFormat="1" applyFont="1" applyFill="1" applyBorder="1" applyAlignment="1">
      <alignment horizontal="center" vertical="center" wrapText="1"/>
    </xf>
    <xf numFmtId="0" fontId="6"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16" fillId="17" borderId="1" xfId="0" applyFont="1" applyFill="1" applyBorder="1" applyAlignment="1">
      <alignment horizontal="center" vertical="center" wrapText="1"/>
    </xf>
    <xf numFmtId="0" fontId="16" fillId="16" borderId="1" xfId="0" applyFont="1" applyFill="1" applyBorder="1" applyAlignment="1">
      <alignment horizontal="center" vertical="center" wrapText="1"/>
    </xf>
    <xf numFmtId="0" fontId="16" fillId="16" borderId="1" xfId="0" applyFont="1" applyFill="1" applyBorder="1" applyAlignment="1">
      <alignment horizontal="left" vertical="center" wrapText="1"/>
    </xf>
    <xf numFmtId="0" fontId="15" fillId="16" borderId="1" xfId="0" applyFont="1" applyFill="1" applyBorder="1" applyAlignment="1">
      <alignment horizontal="left" vertical="center" wrapText="1"/>
    </xf>
    <xf numFmtId="0" fontId="15" fillId="17" borderId="1" xfId="0" applyFont="1" applyFill="1" applyBorder="1" applyAlignment="1">
      <alignment horizontal="center" vertical="center" wrapText="1"/>
    </xf>
    <xf numFmtId="0" fontId="15" fillId="11" borderId="1" xfId="0" applyFont="1" applyFill="1" applyBorder="1" applyAlignment="1">
      <alignment horizontal="left" vertical="center" wrapText="1"/>
    </xf>
    <xf numFmtId="0" fontId="15" fillId="17" borderId="1" xfId="0" applyFont="1" applyFill="1" applyBorder="1" applyAlignment="1">
      <alignment horizontal="left" vertical="center" wrapText="1"/>
    </xf>
    <xf numFmtId="176" fontId="15" fillId="17" borderId="1" xfId="0" applyNumberFormat="1" applyFont="1" applyFill="1" applyBorder="1" applyAlignment="1">
      <alignment horizontal="center" vertical="center" wrapText="1"/>
    </xf>
    <xf numFmtId="0" fontId="6" fillId="9" borderId="1" xfId="0" applyFont="1" applyFill="1" applyBorder="1" applyAlignment="1">
      <alignment horizontal="left" vertical="center" wrapText="1"/>
    </xf>
    <xf numFmtId="9" fontId="6" fillId="0" borderId="0" xfId="5" applyFont="1" applyAlignment="1">
      <alignment horizontal="center" vertical="center"/>
    </xf>
    <xf numFmtId="10" fontId="34" fillId="0" borderId="1" xfId="5" applyNumberFormat="1" applyFont="1" applyFill="1" applyBorder="1" applyAlignment="1">
      <alignment horizontal="center" vertical="center" wrapText="1"/>
    </xf>
    <xf numFmtId="9" fontId="25" fillId="20" borderId="1" xfId="0" applyNumberFormat="1" applyFont="1" applyFill="1" applyBorder="1" applyAlignment="1">
      <alignment horizontal="center" vertical="center"/>
    </xf>
    <xf numFmtId="9" fontId="16" fillId="20" borderId="1" xfId="0" applyNumberFormat="1" applyFont="1" applyFill="1" applyBorder="1" applyAlignment="1">
      <alignment horizontal="center" vertical="center"/>
    </xf>
    <xf numFmtId="9" fontId="16" fillId="20" borderId="1" xfId="5" applyFont="1" applyFill="1" applyBorder="1" applyAlignment="1">
      <alignment horizontal="center" vertical="center"/>
    </xf>
    <xf numFmtId="9" fontId="27" fillId="20" borderId="1" xfId="0" applyNumberFormat="1" applyFont="1" applyFill="1" applyBorder="1" applyAlignment="1">
      <alignment horizontal="center" vertical="center" wrapText="1"/>
    </xf>
    <xf numFmtId="167" fontId="38" fillId="19" borderId="1" xfId="0" applyNumberFormat="1" applyFont="1" applyFill="1" applyBorder="1" applyAlignment="1">
      <alignment horizontal="center" vertical="center"/>
    </xf>
    <xf numFmtId="10" fontId="39" fillId="19" borderId="1" xfId="0" applyNumberFormat="1" applyFont="1" applyFill="1" applyBorder="1" applyAlignment="1">
      <alignment horizontal="center" vertical="center"/>
    </xf>
    <xf numFmtId="10" fontId="38" fillId="19" borderId="1" xfId="0" applyNumberFormat="1" applyFont="1" applyFill="1" applyBorder="1" applyAlignment="1">
      <alignment horizontal="center" vertical="center"/>
    </xf>
    <xf numFmtId="0" fontId="42" fillId="2" borderId="1" xfId="0" applyFont="1" applyFill="1" applyBorder="1" applyAlignment="1">
      <alignment horizontal="center" vertical="center" wrapText="1"/>
    </xf>
    <xf numFmtId="0" fontId="42" fillId="10" borderId="1" xfId="0" applyFont="1" applyFill="1" applyBorder="1" applyAlignment="1">
      <alignment horizontal="center" vertical="center" wrapText="1"/>
    </xf>
    <xf numFmtId="0" fontId="42" fillId="15" borderId="1" xfId="0" applyFont="1" applyFill="1" applyBorder="1" applyAlignment="1">
      <alignment horizontal="center" vertical="center" wrapText="1"/>
    </xf>
    <xf numFmtId="9" fontId="45" fillId="20" borderId="1" xfId="5" applyFont="1" applyFill="1" applyBorder="1" applyAlignment="1">
      <alignment horizontal="center" vertical="center" wrapText="1"/>
    </xf>
    <xf numFmtId="0" fontId="42" fillId="21" borderId="1" xfId="0" applyFont="1" applyFill="1" applyBorder="1" applyAlignment="1">
      <alignment horizontal="center" vertical="center" wrapText="1"/>
    </xf>
    <xf numFmtId="0" fontId="48" fillId="0" borderId="0" xfId="0" applyFont="1" applyAlignment="1">
      <alignment horizontal="center" vertical="center"/>
    </xf>
    <xf numFmtId="0" fontId="48" fillId="0" borderId="0" xfId="0" applyFont="1"/>
    <xf numFmtId="176" fontId="44" fillId="20" borderId="1" xfId="0" applyNumberFormat="1" applyFont="1" applyFill="1" applyBorder="1" applyAlignment="1">
      <alignment horizontal="center" vertical="center" wrapText="1"/>
    </xf>
    <xf numFmtId="0" fontId="48" fillId="0" borderId="0" xfId="0" applyFont="1" applyAlignment="1">
      <alignment horizontal="left" vertical="center"/>
    </xf>
    <xf numFmtId="0" fontId="48" fillId="15" borderId="0" xfId="0" applyFont="1" applyFill="1" applyAlignment="1">
      <alignment horizontal="center" vertical="center"/>
    </xf>
    <xf numFmtId="10" fontId="49" fillId="19" borderId="1" xfId="0" applyNumberFormat="1" applyFont="1" applyFill="1" applyBorder="1" applyAlignment="1">
      <alignment horizontal="center" vertical="center" wrapText="1"/>
    </xf>
    <xf numFmtId="10" fontId="45" fillId="20" borderId="1" xfId="5" applyNumberFormat="1" applyFont="1" applyFill="1" applyBorder="1" applyAlignment="1">
      <alignment horizontal="center" vertical="center" wrapText="1"/>
    </xf>
    <xf numFmtId="10" fontId="51" fillId="23" borderId="1" xfId="0" applyNumberFormat="1" applyFont="1" applyFill="1" applyBorder="1" applyAlignment="1">
      <alignment horizontal="center" vertical="center" wrapText="1"/>
    </xf>
    <xf numFmtId="9" fontId="48" fillId="19" borderId="1" xfId="0" applyNumberFormat="1" applyFont="1" applyFill="1" applyBorder="1" applyAlignment="1">
      <alignment horizontal="center" vertical="center" wrapText="1"/>
    </xf>
    <xf numFmtId="9" fontId="49" fillId="19" borderId="1" xfId="5" applyFont="1" applyFill="1" applyBorder="1" applyAlignment="1">
      <alignment horizontal="center" vertical="center" wrapText="1"/>
    </xf>
    <xf numFmtId="9" fontId="49" fillId="19" borderId="1" xfId="0" applyNumberFormat="1" applyFont="1" applyFill="1" applyBorder="1" applyAlignment="1">
      <alignment horizontal="center" vertical="center" wrapText="1"/>
    </xf>
    <xf numFmtId="9" fontId="48" fillId="19" borderId="1" xfId="0" applyNumberFormat="1" applyFont="1" applyFill="1" applyBorder="1" applyAlignment="1">
      <alignment horizontal="center" vertical="center"/>
    </xf>
    <xf numFmtId="0" fontId="51" fillId="22" borderId="1" xfId="0" applyFont="1" applyFill="1" applyBorder="1" applyAlignment="1">
      <alignment vertical="center" wrapText="1"/>
    </xf>
    <xf numFmtId="0" fontId="48" fillId="0" borderId="0" xfId="0" applyFont="1" applyAlignment="1">
      <alignment horizontal="center" vertical="center" wrapText="1"/>
    </xf>
    <xf numFmtId="166" fontId="53" fillId="19" borderId="1" xfId="4" applyFont="1" applyFill="1" applyBorder="1" applyAlignment="1">
      <alignment horizontal="left" vertical="center" wrapText="1"/>
    </xf>
    <xf numFmtId="9" fontId="51" fillId="22" borderId="1" xfId="5" applyFont="1" applyFill="1" applyBorder="1" applyAlignment="1">
      <alignment horizontal="center" vertical="center" wrapText="1"/>
    </xf>
    <xf numFmtId="176" fontId="48" fillId="19" borderId="1" xfId="0" applyNumberFormat="1" applyFont="1" applyFill="1" applyBorder="1" applyAlignment="1">
      <alignment horizontal="center" vertical="center" wrapText="1"/>
    </xf>
    <xf numFmtId="166" fontId="53" fillId="19" borderId="1" xfId="4" applyFont="1" applyFill="1" applyBorder="1" applyAlignment="1">
      <alignment horizontal="center" vertical="center" wrapText="1"/>
    </xf>
    <xf numFmtId="9" fontId="54" fillId="19" borderId="1" xfId="5" applyFont="1" applyFill="1" applyBorder="1" applyAlignment="1">
      <alignment horizontal="center" vertical="center" wrapText="1"/>
    </xf>
    <xf numFmtId="176" fontId="54" fillId="19" borderId="1" xfId="0" applyNumberFormat="1" applyFont="1" applyFill="1" applyBorder="1" applyAlignment="1">
      <alignment horizontal="center" vertical="center" wrapText="1"/>
    </xf>
    <xf numFmtId="176" fontId="54" fillId="19" borderId="4" xfId="0" applyNumberFormat="1" applyFont="1" applyFill="1" applyBorder="1" applyAlignment="1">
      <alignment vertical="center" wrapText="1"/>
    </xf>
    <xf numFmtId="0" fontId="49" fillId="19" borderId="1" xfId="0" applyFont="1" applyFill="1" applyBorder="1" applyAlignment="1">
      <alignment horizontal="center" vertical="center" wrapText="1"/>
    </xf>
    <xf numFmtId="176" fontId="48" fillId="19" borderId="1" xfId="0" applyNumberFormat="1" applyFont="1" applyFill="1" applyBorder="1" applyAlignment="1">
      <alignment horizontal="left" vertical="center"/>
    </xf>
    <xf numFmtId="0" fontId="48" fillId="19" borderId="1" xfId="0" applyFont="1" applyFill="1" applyBorder="1" applyAlignment="1">
      <alignment horizontal="center" vertical="center" wrapText="1"/>
    </xf>
    <xf numFmtId="0" fontId="48" fillId="10" borderId="0" xfId="0" applyFont="1" applyFill="1" applyAlignment="1">
      <alignment horizontal="left" vertical="center"/>
    </xf>
    <xf numFmtId="10" fontId="50" fillId="19" borderId="1" xfId="0" applyNumberFormat="1" applyFont="1" applyFill="1" applyBorder="1" applyAlignment="1">
      <alignment horizontal="center" vertical="center" wrapText="1"/>
    </xf>
    <xf numFmtId="9" fontId="48" fillId="19" borderId="2" xfId="5" applyFont="1" applyFill="1" applyBorder="1" applyAlignment="1">
      <alignment horizontal="center" vertical="center" wrapText="1"/>
    </xf>
    <xf numFmtId="0" fontId="48" fillId="19" borderId="4" xfId="0" applyFont="1" applyFill="1" applyBorder="1" applyAlignment="1">
      <alignment horizontal="center" vertical="center" wrapText="1"/>
    </xf>
    <xf numFmtId="0" fontId="48" fillId="19" borderId="2" xfId="0" applyFont="1" applyFill="1" applyBorder="1" applyAlignment="1">
      <alignment horizontal="center" vertical="center" wrapText="1"/>
    </xf>
    <xf numFmtId="0" fontId="48" fillId="19" borderId="3" xfId="0" applyFont="1" applyFill="1" applyBorder="1" applyAlignment="1">
      <alignment horizontal="center" vertical="center" wrapText="1"/>
    </xf>
    <xf numFmtId="165" fontId="48" fillId="19" borderId="2" xfId="6" applyFont="1" applyFill="1" applyBorder="1" applyAlignment="1">
      <alignment horizontal="center" vertical="center" wrapText="1"/>
    </xf>
    <xf numFmtId="176" fontId="10" fillId="19" borderId="4" xfId="0" applyNumberFormat="1" applyFont="1" applyFill="1" applyBorder="1" applyAlignment="1">
      <alignment horizontal="center" vertical="center" wrapText="1"/>
    </xf>
    <xf numFmtId="176" fontId="10" fillId="19" borderId="2" xfId="0" applyNumberFormat="1" applyFont="1" applyFill="1" applyBorder="1" applyAlignment="1">
      <alignment horizontal="center" vertical="center" wrapText="1"/>
    </xf>
    <xf numFmtId="176" fontId="10" fillId="19" borderId="3" xfId="0" applyNumberFormat="1" applyFont="1" applyFill="1" applyBorder="1" applyAlignment="1">
      <alignment horizontal="center" vertical="center" wrapText="1"/>
    </xf>
    <xf numFmtId="9" fontId="49" fillId="19" borderId="4" xfId="5" applyFont="1" applyFill="1" applyBorder="1" applyAlignment="1">
      <alignment horizontal="center" vertical="center" wrapText="1"/>
    </xf>
    <xf numFmtId="165" fontId="16" fillId="20" borderId="4" xfId="6" applyFont="1" applyFill="1" applyBorder="1" applyAlignment="1">
      <alignment horizontal="center" vertical="center" wrapText="1"/>
    </xf>
    <xf numFmtId="165" fontId="16" fillId="20" borderId="2" xfId="6" applyFont="1" applyFill="1" applyBorder="1" applyAlignment="1">
      <alignment horizontal="center" vertical="center" wrapText="1"/>
    </xf>
    <xf numFmtId="165" fontId="16" fillId="20" borderId="3" xfId="6" applyFont="1" applyFill="1" applyBorder="1" applyAlignment="1">
      <alignment horizontal="center" vertical="center" wrapText="1"/>
    </xf>
    <xf numFmtId="10" fontId="16" fillId="20" borderId="4" xfId="5" applyNumberFormat="1" applyFont="1" applyFill="1" applyBorder="1" applyAlignment="1">
      <alignment horizontal="center" vertical="center" wrapText="1"/>
    </xf>
    <xf numFmtId="10" fontId="16" fillId="20" borderId="3" xfId="5" applyNumberFormat="1" applyFont="1" applyFill="1" applyBorder="1" applyAlignment="1">
      <alignment horizontal="center" vertical="center" wrapText="1"/>
    </xf>
    <xf numFmtId="167" fontId="50" fillId="19" borderId="1" xfId="0" applyNumberFormat="1" applyFont="1" applyFill="1" applyBorder="1" applyAlignment="1">
      <alignment horizontal="center" vertical="center" wrapText="1"/>
    </xf>
    <xf numFmtId="10" fontId="64" fillId="23" borderId="1" xfId="5" applyNumberFormat="1" applyFont="1" applyFill="1" applyBorder="1" applyAlignment="1">
      <alignment horizontal="center" vertical="center" wrapText="1"/>
    </xf>
    <xf numFmtId="9" fontId="47" fillId="19" borderId="1" xfId="5" applyFont="1" applyFill="1" applyBorder="1" applyAlignment="1">
      <alignment horizontal="center" vertical="center"/>
    </xf>
    <xf numFmtId="10" fontId="56" fillId="19" borderId="1" xfId="5" applyNumberFormat="1" applyFont="1" applyFill="1" applyBorder="1" applyAlignment="1">
      <alignment horizontal="center" vertical="center" wrapText="1"/>
    </xf>
    <xf numFmtId="10" fontId="47" fillId="19" borderId="1" xfId="5" applyNumberFormat="1" applyFont="1" applyFill="1" applyBorder="1" applyAlignment="1">
      <alignment horizontal="center" vertical="center" wrapText="1"/>
    </xf>
    <xf numFmtId="167" fontId="47" fillId="19" borderId="1" xfId="5" applyNumberFormat="1" applyFont="1" applyFill="1" applyBorder="1" applyAlignment="1">
      <alignment horizontal="center" vertical="center"/>
    </xf>
    <xf numFmtId="9" fontId="47" fillId="19" borderId="1" xfId="5" applyFont="1" applyFill="1" applyBorder="1" applyAlignment="1">
      <alignment horizontal="center" vertical="center" wrapText="1"/>
    </xf>
    <xf numFmtId="9" fontId="66" fillId="20" borderId="1" xfId="5" applyFont="1" applyFill="1" applyBorder="1" applyAlignment="1">
      <alignment horizontal="center" vertical="center" wrapText="1"/>
    </xf>
    <xf numFmtId="10" fontId="48" fillId="19" borderId="1" xfId="5" applyNumberFormat="1" applyFont="1" applyFill="1" applyBorder="1" applyAlignment="1">
      <alignment horizontal="center" vertical="center" wrapText="1"/>
    </xf>
    <xf numFmtId="9" fontId="48" fillId="19" borderId="1" xfId="5" applyFont="1" applyFill="1" applyBorder="1" applyAlignment="1">
      <alignment horizontal="center" vertical="center" wrapText="1"/>
    </xf>
    <xf numFmtId="10" fontId="56" fillId="19" borderId="1" xfId="0" applyNumberFormat="1" applyFont="1" applyFill="1" applyBorder="1" applyAlignment="1">
      <alignment horizontal="center" vertical="center" wrapText="1"/>
    </xf>
    <xf numFmtId="9" fontId="56" fillId="19" borderId="1" xfId="5" applyFont="1" applyFill="1" applyBorder="1" applyAlignment="1">
      <alignment horizontal="center" vertical="center" wrapText="1"/>
    </xf>
    <xf numFmtId="0" fontId="45" fillId="20" borderId="1" xfId="0" applyFont="1" applyFill="1" applyBorder="1" applyAlignment="1">
      <alignment horizontal="center" vertical="center" wrapText="1"/>
    </xf>
    <xf numFmtId="0" fontId="45" fillId="20" borderId="1" xfId="0" applyFont="1" applyFill="1" applyBorder="1" applyAlignment="1">
      <alignment horizontal="left" vertical="center" wrapText="1"/>
    </xf>
    <xf numFmtId="9" fontId="48" fillId="19" borderId="0" xfId="5" applyFont="1" applyFill="1" applyAlignment="1">
      <alignment horizontal="center" vertical="center"/>
    </xf>
    <xf numFmtId="0" fontId="44" fillId="20" borderId="1" xfId="0" applyFont="1" applyFill="1" applyBorder="1" applyAlignment="1">
      <alignment horizontal="left" vertical="center" wrapText="1"/>
    </xf>
    <xf numFmtId="9" fontId="45" fillId="20" borderId="1" xfId="0" applyNumberFormat="1" applyFont="1" applyFill="1" applyBorder="1" applyAlignment="1">
      <alignment horizontal="center" vertical="center" wrapText="1"/>
    </xf>
    <xf numFmtId="0" fontId="44" fillId="20" borderId="1" xfId="0" applyFont="1" applyFill="1" applyBorder="1" applyAlignment="1">
      <alignment horizontal="center" vertical="center" wrapText="1"/>
    </xf>
    <xf numFmtId="0" fontId="44" fillId="19" borderId="1" xfId="0" applyFont="1" applyFill="1" applyBorder="1" applyAlignment="1">
      <alignment horizontal="left" vertical="center" wrapText="1"/>
    </xf>
    <xf numFmtId="0" fontId="48" fillId="19" borderId="1" xfId="0" applyFont="1" applyFill="1" applyBorder="1" applyAlignment="1">
      <alignment horizontal="left" vertical="center" wrapText="1"/>
    </xf>
    <xf numFmtId="0" fontId="48" fillId="19" borderId="1" xfId="0" applyFont="1" applyFill="1" applyBorder="1" applyAlignment="1">
      <alignment vertical="center"/>
    </xf>
    <xf numFmtId="0" fontId="48" fillId="19" borderId="1" xfId="0" applyFont="1" applyFill="1" applyBorder="1"/>
    <xf numFmtId="0" fontId="49" fillId="19" borderId="1" xfId="0" applyFont="1" applyFill="1" applyBorder="1" applyAlignment="1">
      <alignment horizontal="left" vertical="center" wrapText="1"/>
    </xf>
    <xf numFmtId="0" fontId="49" fillId="19" borderId="1" xfId="0" applyFont="1" applyFill="1" applyBorder="1" applyAlignment="1">
      <alignment horizontal="center" vertical="center"/>
    </xf>
    <xf numFmtId="9" fontId="49" fillId="19" borderId="1" xfId="5" applyFont="1" applyFill="1" applyBorder="1" applyAlignment="1">
      <alignment horizontal="center" vertical="center"/>
    </xf>
    <xf numFmtId="10" fontId="49" fillId="19" borderId="1" xfId="5" applyNumberFormat="1" applyFont="1" applyFill="1" applyBorder="1" applyAlignment="1">
      <alignment horizontal="center" vertical="center"/>
    </xf>
    <xf numFmtId="0" fontId="51" fillId="23" borderId="1" xfId="0" applyFont="1" applyFill="1" applyBorder="1" applyAlignment="1">
      <alignment horizontal="center" vertical="center" wrapText="1"/>
    </xf>
    <xf numFmtId="166" fontId="48" fillId="19" borderId="1" xfId="4" applyFont="1" applyFill="1" applyBorder="1" applyAlignment="1">
      <alignment horizontal="center" vertical="center" wrapText="1"/>
    </xf>
    <xf numFmtId="173" fontId="51" fillId="23" borderId="1" xfId="0" applyNumberFormat="1" applyFont="1" applyFill="1" applyBorder="1" applyAlignment="1">
      <alignment horizontal="center" vertical="center" wrapText="1"/>
    </xf>
    <xf numFmtId="174" fontId="51" fillId="23" borderId="1" xfId="0" applyNumberFormat="1" applyFont="1" applyFill="1" applyBorder="1" applyAlignment="1">
      <alignment horizontal="center" vertical="center" wrapText="1"/>
    </xf>
    <xf numFmtId="9" fontId="51" fillId="23" borderId="1" xfId="5" applyFont="1" applyFill="1" applyBorder="1" applyAlignment="1">
      <alignment horizontal="center" vertical="center" wrapText="1"/>
    </xf>
    <xf numFmtId="1" fontId="51" fillId="23" borderId="1" xfId="0" applyNumberFormat="1" applyFont="1" applyFill="1" applyBorder="1" applyAlignment="1">
      <alignment horizontal="center" vertical="center" wrapText="1"/>
    </xf>
    <xf numFmtId="1" fontId="48" fillId="19" borderId="1" xfId="4" applyNumberFormat="1" applyFont="1" applyFill="1" applyBorder="1" applyAlignment="1">
      <alignment horizontal="center" vertical="center" wrapText="1"/>
    </xf>
    <xf numFmtId="1" fontId="48" fillId="19" borderId="1" xfId="0" applyNumberFormat="1" applyFont="1" applyFill="1" applyBorder="1" applyAlignment="1">
      <alignment horizontal="center" vertical="center" wrapText="1"/>
    </xf>
    <xf numFmtId="0" fontId="48" fillId="19" borderId="1" xfId="0" applyFont="1" applyFill="1" applyBorder="1" applyAlignment="1">
      <alignment vertical="center" wrapText="1"/>
    </xf>
    <xf numFmtId="9" fontId="45" fillId="20" borderId="1" xfId="5" applyNumberFormat="1" applyFont="1" applyFill="1" applyBorder="1" applyAlignment="1">
      <alignment horizontal="center" vertical="center" wrapText="1"/>
    </xf>
    <xf numFmtId="1" fontId="48" fillId="19" borderId="1" xfId="0" applyNumberFormat="1" applyFont="1" applyFill="1" applyBorder="1" applyAlignment="1">
      <alignment vertical="center" wrapText="1"/>
    </xf>
    <xf numFmtId="0" fontId="50" fillId="19" borderId="1" xfId="0" applyFont="1" applyFill="1" applyBorder="1" applyAlignment="1">
      <alignment vertical="center" wrapText="1"/>
    </xf>
    <xf numFmtId="0" fontId="52" fillId="19" borderId="1" xfId="0" applyFont="1" applyFill="1" applyBorder="1" applyAlignment="1">
      <alignment vertical="center" wrapText="1"/>
    </xf>
    <xf numFmtId="0" fontId="49" fillId="19" borderId="1" xfId="0" applyFont="1" applyFill="1" applyBorder="1" applyAlignment="1">
      <alignment vertical="center" wrapText="1"/>
    </xf>
    <xf numFmtId="3" fontId="49" fillId="19" borderId="1" xfId="0" applyNumberFormat="1" applyFont="1" applyFill="1" applyBorder="1" applyAlignment="1">
      <alignment vertical="center" wrapText="1"/>
    </xf>
    <xf numFmtId="3" fontId="49" fillId="19" borderId="1" xfId="0" applyNumberFormat="1" applyFont="1" applyFill="1" applyBorder="1" applyAlignment="1">
      <alignment horizontal="center" vertical="center" wrapText="1"/>
    </xf>
    <xf numFmtId="0" fontId="53" fillId="19" borderId="1" xfId="0" applyFont="1" applyFill="1" applyBorder="1" applyAlignment="1">
      <alignment horizontal="center" vertical="center" wrapText="1"/>
    </xf>
    <xf numFmtId="1" fontId="54" fillId="19" borderId="1" xfId="0" applyNumberFormat="1" applyFont="1" applyFill="1" applyBorder="1" applyAlignment="1">
      <alignment horizontal="center" vertical="center" wrapText="1"/>
    </xf>
    <xf numFmtId="0" fontId="54" fillId="19" borderId="1" xfId="0" applyFont="1" applyFill="1" applyBorder="1" applyAlignment="1">
      <alignment vertical="center" wrapText="1"/>
    </xf>
    <xf numFmtId="0" fontId="54" fillId="19" borderId="1" xfId="0" applyFont="1" applyFill="1" applyBorder="1" applyAlignment="1">
      <alignment horizontal="center" vertical="center" wrapText="1"/>
    </xf>
    <xf numFmtId="0" fontId="49" fillId="19" borderId="4" xfId="0" applyFont="1" applyFill="1" applyBorder="1" applyAlignment="1">
      <alignment horizontal="center" vertical="center" wrapText="1"/>
    </xf>
    <xf numFmtId="0" fontId="53" fillId="19" borderId="1" xfId="0" applyFont="1" applyFill="1" applyBorder="1" applyAlignment="1">
      <alignment horizontal="left" vertical="center" wrapText="1"/>
    </xf>
    <xf numFmtId="171" fontId="48" fillId="19" borderId="1" xfId="0" applyNumberFormat="1" applyFont="1" applyFill="1" applyBorder="1" applyAlignment="1">
      <alignment horizontal="center" vertical="center" wrapText="1"/>
    </xf>
    <xf numFmtId="0" fontId="53" fillId="19" borderId="1" xfId="0" applyFont="1" applyFill="1" applyBorder="1" applyAlignment="1">
      <alignment vertical="center" wrapText="1"/>
    </xf>
    <xf numFmtId="167" fontId="49" fillId="19" borderId="1" xfId="0" applyNumberFormat="1" applyFont="1" applyFill="1" applyBorder="1" applyAlignment="1">
      <alignment horizontal="center" vertical="center" wrapText="1"/>
    </xf>
    <xf numFmtId="0" fontId="52" fillId="19" borderId="1" xfId="0" applyFont="1" applyFill="1" applyBorder="1" applyAlignment="1">
      <alignment horizontal="center" vertical="center" wrapText="1"/>
    </xf>
    <xf numFmtId="1" fontId="49" fillId="19" borderId="1" xfId="0" applyNumberFormat="1" applyFont="1" applyFill="1" applyBorder="1" applyAlignment="1">
      <alignment horizontal="center" vertical="center" wrapText="1"/>
    </xf>
    <xf numFmtId="9" fontId="49" fillId="19" borderId="1" xfId="5" applyNumberFormat="1" applyFont="1" applyFill="1" applyBorder="1" applyAlignment="1">
      <alignment vertical="center" wrapText="1"/>
    </xf>
    <xf numFmtId="10" fontId="49" fillId="19" borderId="1" xfId="5" applyNumberFormat="1" applyFont="1" applyFill="1" applyBorder="1" applyAlignment="1">
      <alignment vertical="center" wrapText="1"/>
    </xf>
    <xf numFmtId="9" fontId="48" fillId="19" borderId="1" xfId="0" applyNumberFormat="1" applyFont="1" applyFill="1" applyBorder="1" applyAlignment="1">
      <alignment vertical="center" wrapText="1"/>
    </xf>
    <xf numFmtId="167" fontId="48" fillId="19" borderId="1" xfId="5" applyNumberFormat="1" applyFont="1" applyFill="1" applyBorder="1" applyAlignment="1">
      <alignment horizontal="center" vertical="center" wrapText="1"/>
    </xf>
    <xf numFmtId="2" fontId="48" fillId="19" borderId="1" xfId="0" applyNumberFormat="1" applyFont="1" applyFill="1" applyBorder="1" applyAlignment="1">
      <alignment horizontal="center" vertical="center" wrapText="1"/>
    </xf>
    <xf numFmtId="9" fontId="48" fillId="19" borderId="3" xfId="0" applyNumberFormat="1" applyFont="1" applyFill="1" applyBorder="1" applyAlignment="1">
      <alignment horizontal="center" vertical="center" wrapText="1"/>
    </xf>
    <xf numFmtId="10" fontId="48" fillId="19" borderId="1" xfId="0" applyNumberFormat="1" applyFont="1" applyFill="1" applyBorder="1" applyAlignment="1">
      <alignment horizontal="center" vertical="center" wrapText="1"/>
    </xf>
    <xf numFmtId="0" fontId="48" fillId="19" borderId="1" xfId="0" applyFont="1" applyFill="1" applyBorder="1" applyAlignment="1">
      <alignment horizontal="left" vertical="center"/>
    </xf>
    <xf numFmtId="1" fontId="53" fillId="19" borderId="1" xfId="0" applyNumberFormat="1" applyFont="1" applyFill="1" applyBorder="1" applyAlignment="1">
      <alignment horizontal="center" vertical="center"/>
    </xf>
    <xf numFmtId="0" fontId="42" fillId="19" borderId="1" xfId="0" applyFont="1" applyFill="1" applyBorder="1" applyAlignment="1">
      <alignment horizontal="center" vertical="center" wrapText="1"/>
    </xf>
    <xf numFmtId="0" fontId="10" fillId="19" borderId="1" xfId="0" applyFont="1" applyFill="1" applyBorder="1" applyAlignment="1">
      <alignment horizontal="left" vertical="center" wrapText="1"/>
    </xf>
    <xf numFmtId="0" fontId="10" fillId="19" borderId="1" xfId="0" applyFont="1" applyFill="1" applyBorder="1" applyAlignment="1">
      <alignment horizontal="center" vertical="center" wrapText="1"/>
    </xf>
    <xf numFmtId="0" fontId="11" fillId="19" borderId="1" xfId="0" applyFont="1" applyFill="1" applyBorder="1" applyAlignment="1">
      <alignment horizontal="left" vertical="center" wrapText="1"/>
    </xf>
    <xf numFmtId="0" fontId="11" fillId="19" borderId="1" xfId="0" applyFont="1" applyFill="1" applyBorder="1" applyAlignment="1">
      <alignment horizontal="center" vertical="center" wrapText="1"/>
    </xf>
    <xf numFmtId="10" fontId="47" fillId="19" borderId="1" xfId="0" applyNumberFormat="1" applyFont="1" applyFill="1" applyBorder="1" applyAlignment="1">
      <alignment horizontal="center" vertical="center"/>
    </xf>
    <xf numFmtId="0" fontId="48" fillId="19" borderId="1" xfId="0" applyFont="1" applyFill="1" applyBorder="1" applyAlignment="1">
      <alignment horizontal="center" vertical="center"/>
    </xf>
    <xf numFmtId="10" fontId="47" fillId="19" borderId="1" xfId="5" applyNumberFormat="1" applyFont="1" applyFill="1" applyBorder="1" applyAlignment="1">
      <alignment horizontal="center" vertical="center"/>
    </xf>
    <xf numFmtId="176" fontId="49" fillId="19" borderId="1" xfId="0" applyNumberFormat="1" applyFont="1" applyFill="1" applyBorder="1" applyAlignment="1">
      <alignment horizontal="center" vertical="center" wrapText="1"/>
    </xf>
    <xf numFmtId="4" fontId="49" fillId="19" borderId="1" xfId="0" applyNumberFormat="1" applyFont="1" applyFill="1" applyBorder="1" applyAlignment="1">
      <alignment horizontal="center" vertical="center" wrapText="1"/>
    </xf>
    <xf numFmtId="178" fontId="48" fillId="19" borderId="1" xfId="0" applyNumberFormat="1" applyFont="1" applyFill="1" applyBorder="1" applyAlignment="1">
      <alignment horizontal="center" vertical="center" wrapText="1"/>
    </xf>
    <xf numFmtId="176" fontId="51" fillId="23" borderId="1" xfId="0" applyNumberFormat="1" applyFont="1" applyFill="1" applyBorder="1" applyAlignment="1">
      <alignment horizontal="center" vertical="center" wrapText="1"/>
    </xf>
    <xf numFmtId="3" fontId="51" fillId="23" borderId="1" xfId="0" applyNumberFormat="1" applyFont="1" applyFill="1" applyBorder="1" applyAlignment="1">
      <alignment horizontal="center" vertical="center" wrapText="1"/>
    </xf>
    <xf numFmtId="0" fontId="51" fillId="24" borderId="1" xfId="0" applyFont="1" applyFill="1" applyBorder="1" applyAlignment="1">
      <alignment horizontal="center" vertical="center" wrapText="1"/>
    </xf>
    <xf numFmtId="0" fontId="51" fillId="22" borderId="1" xfId="0" applyFont="1" applyFill="1" applyBorder="1" applyAlignment="1">
      <alignment horizontal="center" vertical="center" wrapText="1"/>
    </xf>
    <xf numFmtId="0" fontId="51" fillId="25" borderId="1" xfId="0" applyFont="1" applyFill="1" applyBorder="1" applyAlignment="1">
      <alignment horizontal="center" vertical="center" wrapText="1"/>
    </xf>
    <xf numFmtId="177" fontId="49" fillId="19" borderId="1" xfId="0" applyNumberFormat="1" applyFont="1" applyFill="1" applyBorder="1" applyAlignment="1">
      <alignment horizontal="center" vertical="center" wrapText="1"/>
    </xf>
    <xf numFmtId="9" fontId="54" fillId="19" borderId="1" xfId="0" applyNumberFormat="1" applyFont="1" applyFill="1" applyBorder="1" applyAlignment="1">
      <alignment horizontal="center" vertical="center" wrapText="1"/>
    </xf>
    <xf numFmtId="175" fontId="48" fillId="19" borderId="1" xfId="4" applyNumberFormat="1" applyFont="1" applyFill="1" applyBorder="1" applyAlignment="1">
      <alignment horizontal="center" vertical="center"/>
    </xf>
    <xf numFmtId="169" fontId="48" fillId="19" borderId="1" xfId="4" applyNumberFormat="1" applyFont="1" applyFill="1" applyBorder="1" applyAlignment="1">
      <alignment horizontal="center" vertical="center"/>
    </xf>
    <xf numFmtId="164" fontId="48" fillId="19" borderId="1" xfId="0" applyNumberFormat="1" applyFont="1" applyFill="1" applyBorder="1" applyAlignment="1">
      <alignment horizontal="center" vertical="center"/>
    </xf>
    <xf numFmtId="175" fontId="48" fillId="19" borderId="1" xfId="4" applyNumberFormat="1" applyFont="1" applyFill="1" applyBorder="1" applyAlignment="1">
      <alignment vertical="center"/>
    </xf>
    <xf numFmtId="0" fontId="54" fillId="19" borderId="6" xfId="0" applyFont="1" applyFill="1" applyBorder="1" applyAlignment="1">
      <alignment horizontal="center" vertical="center" wrapText="1"/>
    </xf>
    <xf numFmtId="9" fontId="54" fillId="19" borderId="6" xfId="5" applyNumberFormat="1" applyFont="1" applyFill="1" applyBorder="1" applyAlignment="1">
      <alignment horizontal="center" vertical="center" wrapText="1"/>
    </xf>
    <xf numFmtId="9" fontId="61" fillId="19" borderId="1" xfId="0" applyNumberFormat="1" applyFont="1" applyFill="1" applyBorder="1" applyAlignment="1">
      <alignment horizontal="center" vertical="center" wrapText="1"/>
    </xf>
    <xf numFmtId="3" fontId="48" fillId="19" borderId="1" xfId="0" applyNumberFormat="1" applyFont="1" applyFill="1" applyBorder="1" applyAlignment="1">
      <alignment horizontal="center" vertical="center" wrapText="1"/>
    </xf>
    <xf numFmtId="166" fontId="48" fillId="19" borderId="1" xfId="1" applyFont="1" applyFill="1" applyBorder="1" applyAlignment="1">
      <alignment horizontal="center" vertical="center" wrapText="1"/>
    </xf>
    <xf numFmtId="9" fontId="53" fillId="19" borderId="1" xfId="0" applyNumberFormat="1" applyFont="1" applyFill="1" applyBorder="1" applyAlignment="1">
      <alignment horizontal="center" vertical="center"/>
    </xf>
    <xf numFmtId="2" fontId="49" fillId="19" borderId="1" xfId="0" applyNumberFormat="1" applyFont="1" applyFill="1" applyBorder="1" applyAlignment="1">
      <alignment horizontal="center" vertical="center" wrapText="1"/>
    </xf>
    <xf numFmtId="178" fontId="49" fillId="19" borderId="1" xfId="0" applyNumberFormat="1" applyFont="1" applyFill="1" applyBorder="1" applyAlignment="1">
      <alignment horizontal="center" vertical="center" wrapText="1"/>
    </xf>
    <xf numFmtId="178" fontId="49" fillId="19" borderId="1" xfId="0" applyNumberFormat="1" applyFont="1" applyFill="1" applyBorder="1" applyAlignment="1">
      <alignment vertical="center" wrapText="1"/>
    </xf>
    <xf numFmtId="0" fontId="44" fillId="20" borderId="1" xfId="0" applyFont="1" applyFill="1" applyBorder="1" applyAlignment="1">
      <alignment vertical="center" wrapText="1"/>
    </xf>
    <xf numFmtId="9" fontId="62" fillId="19" borderId="1" xfId="0" applyNumberFormat="1" applyFont="1" applyFill="1" applyBorder="1" applyAlignment="1">
      <alignment horizontal="center" vertical="center" wrapText="1"/>
    </xf>
    <xf numFmtId="175" fontId="48" fillId="19" borderId="1" xfId="4" applyNumberFormat="1" applyFont="1" applyFill="1" applyBorder="1" applyAlignment="1">
      <alignment horizontal="center" vertical="center" wrapText="1"/>
    </xf>
    <xf numFmtId="170" fontId="48" fillId="19" borderId="1" xfId="0" applyNumberFormat="1" applyFont="1" applyFill="1" applyBorder="1" applyAlignment="1">
      <alignment horizontal="center" vertical="center" wrapText="1"/>
    </xf>
    <xf numFmtId="167" fontId="48" fillId="19" borderId="1" xfId="0" applyNumberFormat="1" applyFont="1" applyFill="1" applyBorder="1" applyAlignment="1">
      <alignment horizontal="center" vertical="center" wrapText="1"/>
    </xf>
    <xf numFmtId="165" fontId="48" fillId="19" borderId="1" xfId="6" applyFont="1" applyFill="1" applyBorder="1" applyAlignment="1">
      <alignment horizontal="center" vertical="center" wrapText="1"/>
    </xf>
    <xf numFmtId="3" fontId="48" fillId="19" borderId="1" xfId="0" applyNumberFormat="1" applyFont="1" applyFill="1" applyBorder="1" applyAlignment="1">
      <alignment horizontal="left" vertical="center"/>
    </xf>
    <xf numFmtId="9" fontId="48" fillId="19" borderId="1" xfId="0" applyNumberFormat="1" applyFont="1" applyFill="1" applyBorder="1" applyAlignment="1">
      <alignment horizontal="left" vertical="center"/>
    </xf>
    <xf numFmtId="0" fontId="48" fillId="19" borderId="3" xfId="0" applyFont="1" applyFill="1" applyBorder="1" applyAlignment="1">
      <alignment horizontal="center" vertical="center"/>
    </xf>
    <xf numFmtId="165" fontId="48" fillId="19" borderId="1" xfId="6" applyFont="1" applyFill="1" applyBorder="1" applyAlignment="1">
      <alignment horizontal="center" vertical="center"/>
    </xf>
    <xf numFmtId="176" fontId="10" fillId="19" borderId="1" xfId="0" applyNumberFormat="1" applyFont="1" applyFill="1" applyBorder="1" applyAlignment="1">
      <alignment horizontal="center" vertical="center" wrapText="1"/>
    </xf>
    <xf numFmtId="9" fontId="10" fillId="19" borderId="1" xfId="5" applyFont="1" applyFill="1" applyBorder="1" applyAlignment="1">
      <alignment horizontal="center" vertical="center" wrapText="1"/>
    </xf>
    <xf numFmtId="176" fontId="11" fillId="19" borderId="1" xfId="0" applyNumberFormat="1" applyFont="1" applyFill="1" applyBorder="1" applyAlignment="1">
      <alignment horizontal="center" vertical="center" wrapText="1"/>
    </xf>
    <xf numFmtId="9" fontId="48" fillId="19" borderId="1" xfId="5" applyFont="1" applyFill="1" applyBorder="1" applyAlignment="1">
      <alignment horizontal="center" vertical="center"/>
    </xf>
    <xf numFmtId="0" fontId="53" fillId="19" borderId="1" xfId="0" applyFont="1" applyFill="1" applyBorder="1" applyAlignment="1">
      <alignment vertical="top" wrapText="1"/>
    </xf>
    <xf numFmtId="0" fontId="51" fillId="19" borderId="1" xfId="0" applyFont="1" applyFill="1" applyBorder="1" applyAlignment="1">
      <alignment vertical="top" wrapText="1"/>
    </xf>
    <xf numFmtId="0" fontId="48" fillId="19" borderId="1" xfId="0" applyFont="1" applyFill="1" applyBorder="1" applyAlignment="1">
      <alignment horizontal="left" vertical="top" wrapText="1"/>
    </xf>
    <xf numFmtId="14" fontId="49" fillId="19" borderId="1" xfId="0" applyNumberFormat="1" applyFont="1" applyFill="1" applyBorder="1" applyAlignment="1">
      <alignment horizontal="left" vertical="center" wrapText="1"/>
    </xf>
    <xf numFmtId="0" fontId="49" fillId="19" borderId="1" xfId="0" applyFont="1" applyFill="1" applyBorder="1" applyAlignment="1">
      <alignment horizontal="left" vertical="top" wrapText="1"/>
    </xf>
    <xf numFmtId="0" fontId="48" fillId="19" borderId="1" xfId="0" applyFont="1" applyFill="1" applyBorder="1" applyAlignment="1">
      <alignment wrapText="1"/>
    </xf>
    <xf numFmtId="9" fontId="15" fillId="20" borderId="1" xfId="0" applyNumberFormat="1" applyFont="1" applyFill="1" applyBorder="1" applyAlignment="1">
      <alignment horizontal="center" vertical="center" wrapText="1"/>
    </xf>
    <xf numFmtId="0" fontId="16" fillId="20" borderId="1" xfId="0" applyFont="1" applyFill="1" applyBorder="1" applyAlignment="1">
      <alignment vertical="center" wrapText="1"/>
    </xf>
    <xf numFmtId="0" fontId="22" fillId="20" borderId="1" xfId="0" applyFont="1" applyFill="1" applyBorder="1" applyAlignment="1">
      <alignment vertical="center"/>
    </xf>
    <xf numFmtId="10" fontId="16" fillId="20" borderId="1" xfId="0" applyNumberFormat="1" applyFont="1" applyFill="1" applyBorder="1" applyAlignment="1">
      <alignment horizontal="center" vertical="center" wrapText="1"/>
    </xf>
    <xf numFmtId="0" fontId="16" fillId="19" borderId="1" xfId="0" applyFont="1" applyFill="1" applyBorder="1" applyAlignment="1">
      <alignment horizontal="center" vertical="center" wrapText="1"/>
    </xf>
    <xf numFmtId="0" fontId="16" fillId="20" borderId="1" xfId="0" applyFont="1" applyFill="1" applyBorder="1" applyAlignment="1">
      <alignment horizontal="center" vertical="center"/>
    </xf>
    <xf numFmtId="0" fontId="16" fillId="20" borderId="1" xfId="0" applyFont="1" applyFill="1" applyBorder="1" applyAlignment="1">
      <alignment vertical="center"/>
    </xf>
    <xf numFmtId="0" fontId="16" fillId="20" borderId="4" xfId="0" applyFont="1" applyFill="1" applyBorder="1" applyAlignment="1">
      <alignment vertical="center" wrapText="1"/>
    </xf>
    <xf numFmtId="0" fontId="6" fillId="19" borderId="1" xfId="0" applyFont="1" applyFill="1" applyBorder="1" applyAlignment="1">
      <alignment horizontal="center" vertical="center" wrapText="1"/>
    </xf>
    <xf numFmtId="0" fontId="15" fillId="20" borderId="1" xfId="0" applyFont="1" applyFill="1" applyBorder="1" applyAlignment="1">
      <alignment horizontal="center" vertical="center" wrapText="1"/>
    </xf>
    <xf numFmtId="0" fontId="16" fillId="20" borderId="1" xfId="0" applyFont="1" applyFill="1" applyBorder="1" applyAlignment="1">
      <alignment horizontal="center" vertical="center" wrapText="1"/>
    </xf>
    <xf numFmtId="166" fontId="0" fillId="19" borderId="1" xfId="4" applyFont="1" applyFill="1" applyBorder="1" applyAlignment="1">
      <alignment horizontal="left" wrapText="1"/>
    </xf>
    <xf numFmtId="0" fontId="16" fillId="20" borderId="3" xfId="0" applyFont="1" applyFill="1" applyBorder="1" applyAlignment="1">
      <alignment vertical="center" wrapText="1"/>
    </xf>
    <xf numFmtId="0" fontId="6" fillId="19" borderId="1" xfId="0" applyFont="1" applyFill="1" applyBorder="1" applyAlignment="1">
      <alignment horizontal="center" vertical="center"/>
    </xf>
    <xf numFmtId="9" fontId="16" fillId="20" borderId="1" xfId="0" applyNumberFormat="1" applyFont="1" applyFill="1" applyBorder="1" applyAlignment="1">
      <alignment horizontal="center" vertical="center" wrapText="1"/>
    </xf>
    <xf numFmtId="9" fontId="16" fillId="19" borderId="1" xfId="0" applyNumberFormat="1" applyFont="1" applyFill="1" applyBorder="1" applyAlignment="1">
      <alignment horizontal="center" vertical="center" wrapText="1"/>
    </xf>
    <xf numFmtId="0" fontId="16" fillId="20" borderId="4" xfId="0" applyFont="1" applyFill="1" applyBorder="1" applyAlignment="1">
      <alignment horizontal="center" vertical="center" wrapText="1"/>
    </xf>
    <xf numFmtId="0" fontId="16" fillId="20" borderId="2" xfId="0" applyFont="1" applyFill="1" applyBorder="1" applyAlignment="1">
      <alignment horizontal="center" vertical="center" wrapText="1"/>
    </xf>
    <xf numFmtId="0" fontId="16" fillId="20" borderId="3" xfId="0" applyFont="1" applyFill="1" applyBorder="1" applyAlignment="1">
      <alignment horizontal="center" vertical="center" wrapText="1"/>
    </xf>
    <xf numFmtId="0" fontId="23" fillId="19" borderId="1" xfId="0" applyFont="1" applyFill="1" applyBorder="1" applyAlignment="1">
      <alignment horizontal="center" vertical="center"/>
    </xf>
    <xf numFmtId="0" fontId="22" fillId="20" borderId="1" xfId="0" applyFont="1" applyFill="1" applyBorder="1" applyAlignment="1">
      <alignment horizontal="center" vertical="center"/>
    </xf>
    <xf numFmtId="10" fontId="6" fillId="19" borderId="1" xfId="0" applyNumberFormat="1" applyFont="1" applyFill="1" applyBorder="1" applyAlignment="1">
      <alignment horizontal="center" vertical="center"/>
    </xf>
    <xf numFmtId="179" fontId="6" fillId="19" borderId="1" xfId="5" applyNumberFormat="1" applyFont="1" applyFill="1" applyBorder="1" applyAlignment="1">
      <alignment horizontal="center" vertical="center"/>
    </xf>
    <xf numFmtId="9" fontId="16" fillId="20" borderId="3" xfId="0" applyNumberFormat="1" applyFont="1" applyFill="1" applyBorder="1" applyAlignment="1">
      <alignment horizontal="center" vertical="center"/>
    </xf>
    <xf numFmtId="0" fontId="15" fillId="20" borderId="3" xfId="0" applyFont="1" applyFill="1" applyBorder="1" applyAlignment="1">
      <alignment vertical="center" wrapText="1"/>
    </xf>
    <xf numFmtId="14" fontId="16" fillId="20" borderId="1" xfId="0" applyNumberFormat="1" applyFont="1" applyFill="1" applyBorder="1" applyAlignment="1">
      <alignment vertical="center"/>
    </xf>
    <xf numFmtId="0" fontId="15" fillId="20" borderId="1" xfId="0" applyFont="1" applyFill="1" applyBorder="1" applyAlignment="1">
      <alignment vertical="center" wrapText="1"/>
    </xf>
    <xf numFmtId="10" fontId="16" fillId="19" borderId="1" xfId="0" applyNumberFormat="1" applyFont="1" applyFill="1" applyBorder="1" applyAlignment="1">
      <alignment horizontal="center" vertical="center" wrapText="1"/>
    </xf>
    <xf numFmtId="16" fontId="16" fillId="20" borderId="1" xfId="0" applyNumberFormat="1" applyFont="1" applyFill="1" applyBorder="1" applyAlignment="1">
      <alignment horizontal="center" vertical="center" wrapText="1"/>
    </xf>
    <xf numFmtId="16" fontId="16" fillId="20" borderId="1" xfId="0" applyNumberFormat="1" applyFont="1" applyFill="1" applyBorder="1" applyAlignment="1">
      <alignment vertical="center" wrapText="1"/>
    </xf>
    <xf numFmtId="0" fontId="22" fillId="20" borderId="4" xfId="0" applyFont="1" applyFill="1" applyBorder="1" applyAlignment="1">
      <alignment horizontal="center" vertical="center"/>
    </xf>
    <xf numFmtId="0" fontId="16" fillId="19" borderId="4" xfId="0" applyFont="1" applyFill="1" applyBorder="1" applyAlignment="1">
      <alignment horizontal="center" vertical="center" wrapText="1"/>
    </xf>
    <xf numFmtId="9" fontId="6" fillId="19" borderId="1" xfId="5" applyFont="1" applyFill="1" applyBorder="1" applyAlignment="1">
      <alignment horizontal="center" vertical="center"/>
    </xf>
    <xf numFmtId="0" fontId="7" fillId="20" borderId="4" xfId="0" applyFont="1" applyFill="1" applyBorder="1" applyAlignment="1">
      <alignment vertical="center"/>
    </xf>
    <xf numFmtId="166" fontId="0" fillId="19" borderId="4" xfId="4" applyFont="1" applyFill="1" applyBorder="1" applyAlignment="1">
      <alignment horizontal="left" wrapText="1"/>
    </xf>
    <xf numFmtId="16" fontId="16" fillId="20" borderId="4" xfId="0" applyNumberFormat="1" applyFont="1" applyFill="1" applyBorder="1" applyAlignment="1">
      <alignment horizontal="center" vertical="center" wrapText="1"/>
    </xf>
    <xf numFmtId="16" fontId="16" fillId="20" borderId="4" xfId="0" applyNumberFormat="1" applyFont="1" applyFill="1" applyBorder="1" applyAlignment="1">
      <alignment vertical="center" wrapText="1"/>
    </xf>
    <xf numFmtId="9" fontId="16" fillId="19" borderId="1" xfId="0" applyNumberFormat="1" applyFont="1" applyFill="1" applyBorder="1" applyAlignment="1">
      <alignment horizontal="center" vertical="center"/>
    </xf>
    <xf numFmtId="0" fontId="7" fillId="20" borderId="1" xfId="0" applyFont="1" applyFill="1" applyBorder="1" applyAlignment="1">
      <alignment horizontal="center" vertical="center" wrapText="1"/>
    </xf>
    <xf numFmtId="0" fontId="25" fillId="20" borderId="1" xfId="0" applyFont="1" applyFill="1" applyBorder="1" applyAlignment="1">
      <alignment vertical="center"/>
    </xf>
    <xf numFmtId="0" fontId="16" fillId="19" borderId="1" xfId="0" applyFont="1" applyFill="1" applyBorder="1" applyAlignment="1">
      <alignment horizontal="center" vertical="center"/>
    </xf>
    <xf numFmtId="0" fontId="7" fillId="20" borderId="1" xfId="0" applyFont="1" applyFill="1" applyBorder="1" applyAlignment="1">
      <alignment vertical="center" wrapText="1"/>
    </xf>
    <xf numFmtId="10" fontId="16" fillId="20" borderId="1" xfId="0" applyNumberFormat="1" applyFont="1" applyFill="1" applyBorder="1" applyAlignment="1">
      <alignment horizontal="center" vertical="center"/>
    </xf>
    <xf numFmtId="166" fontId="16" fillId="20" borderId="1" xfId="0" applyNumberFormat="1" applyFont="1" applyFill="1" applyBorder="1" applyAlignment="1">
      <alignment vertical="center" wrapText="1"/>
    </xf>
    <xf numFmtId="0" fontId="6" fillId="19" borderId="1" xfId="0" applyFont="1" applyFill="1" applyBorder="1" applyAlignment="1">
      <alignment horizontal="left" vertical="center" wrapText="1"/>
    </xf>
    <xf numFmtId="0" fontId="23" fillId="20" borderId="1" xfId="0" applyFont="1" applyFill="1" applyBorder="1" applyAlignment="1">
      <alignment horizontal="center" vertical="center"/>
    </xf>
    <xf numFmtId="1" fontId="16" fillId="20" borderId="1" xfId="0" applyNumberFormat="1" applyFont="1" applyFill="1" applyBorder="1" applyAlignment="1">
      <alignment vertical="center"/>
    </xf>
    <xf numFmtId="0" fontId="16" fillId="20" borderId="1" xfId="0" applyFont="1" applyFill="1" applyBorder="1"/>
    <xf numFmtId="166" fontId="0" fillId="19" borderId="3" xfId="4" applyFont="1" applyFill="1" applyBorder="1" applyAlignment="1">
      <alignment horizontal="center" vertical="center" wrapText="1"/>
    </xf>
    <xf numFmtId="166" fontId="0" fillId="19" borderId="1" xfId="4" applyFont="1" applyFill="1" applyBorder="1" applyAlignment="1">
      <alignment horizontal="left" vertical="center" wrapText="1"/>
    </xf>
    <xf numFmtId="9" fontId="16" fillId="20" borderId="1" xfId="5" applyFont="1" applyFill="1" applyBorder="1" applyAlignment="1">
      <alignment horizontal="center" vertical="center" wrapText="1"/>
    </xf>
    <xf numFmtId="9" fontId="16" fillId="19" borderId="4" xfId="0" applyNumberFormat="1" applyFont="1" applyFill="1" applyBorder="1" applyAlignment="1">
      <alignment horizontal="center" vertical="center"/>
    </xf>
    <xf numFmtId="9" fontId="6" fillId="19" borderId="4" xfId="5" applyFont="1" applyFill="1" applyBorder="1" applyAlignment="1">
      <alignment horizontal="center" vertical="center"/>
    </xf>
    <xf numFmtId="10" fontId="16" fillId="19" borderId="1" xfId="0" applyNumberFormat="1" applyFont="1" applyFill="1" applyBorder="1" applyAlignment="1">
      <alignment horizontal="center" vertical="center"/>
    </xf>
    <xf numFmtId="0" fontId="24" fillId="20" borderId="1" xfId="0" applyFont="1" applyFill="1" applyBorder="1" applyAlignment="1">
      <alignment vertical="center" wrapText="1"/>
    </xf>
    <xf numFmtId="0" fontId="7" fillId="20" borderId="1" xfId="0" applyFont="1" applyFill="1" applyBorder="1" applyAlignment="1">
      <alignment vertical="center"/>
    </xf>
    <xf numFmtId="9" fontId="22" fillId="20" borderId="1" xfId="0" applyNumberFormat="1" applyFont="1" applyFill="1" applyBorder="1" applyAlignment="1">
      <alignment horizontal="center" vertical="center"/>
    </xf>
    <xf numFmtId="0" fontId="27" fillId="20" borderId="1" xfId="0" applyFont="1" applyFill="1" applyBorder="1" applyAlignment="1">
      <alignment wrapText="1"/>
    </xf>
    <xf numFmtId="9" fontId="16" fillId="20" borderId="1" xfId="0" applyNumberFormat="1" applyFont="1" applyFill="1" applyBorder="1" applyAlignment="1">
      <alignment vertical="center"/>
    </xf>
    <xf numFmtId="0" fontId="7" fillId="20" borderId="4" xfId="0" applyFont="1" applyFill="1" applyBorder="1" applyAlignment="1">
      <alignment vertical="center" wrapText="1"/>
    </xf>
    <xf numFmtId="10" fontId="6" fillId="19" borderId="1" xfId="5" applyNumberFormat="1" applyFont="1" applyFill="1" applyBorder="1" applyAlignment="1">
      <alignment horizontal="center" vertical="center"/>
    </xf>
    <xf numFmtId="0" fontId="15" fillId="20" borderId="1" xfId="0" applyFont="1" applyFill="1" applyBorder="1" applyAlignment="1">
      <alignment vertical="center"/>
    </xf>
    <xf numFmtId="0" fontId="25" fillId="20" borderId="1" xfId="0" applyFont="1" applyFill="1" applyBorder="1" applyAlignment="1">
      <alignment vertical="center" wrapText="1"/>
    </xf>
    <xf numFmtId="0" fontId="26" fillId="20" borderId="1" xfId="0" applyFont="1" applyFill="1" applyBorder="1"/>
    <xf numFmtId="0" fontId="22" fillId="20" borderId="1" xfId="0" applyFont="1" applyFill="1" applyBorder="1" applyAlignment="1">
      <alignment horizontal="left" vertical="center" wrapText="1"/>
    </xf>
    <xf numFmtId="0" fontId="16" fillId="20" borderId="2" xfId="0" applyFont="1" applyFill="1" applyBorder="1" applyAlignment="1">
      <alignment vertical="center" wrapText="1"/>
    </xf>
    <xf numFmtId="0" fontId="15" fillId="20" borderId="1" xfId="0" applyFont="1" applyFill="1" applyBorder="1" applyAlignment="1">
      <alignment horizontal="left" vertical="center" wrapText="1"/>
    </xf>
    <xf numFmtId="0" fontId="15" fillId="19" borderId="1" xfId="0" applyFont="1" applyFill="1" applyBorder="1" applyAlignment="1">
      <alignment wrapText="1"/>
    </xf>
    <xf numFmtId="0" fontId="15" fillId="20" borderId="1" xfId="0" applyFont="1" applyFill="1" applyBorder="1" applyAlignment="1">
      <alignment horizontal="center" vertical="center"/>
    </xf>
    <xf numFmtId="0" fontId="15" fillId="19" borderId="1" xfId="0" applyFont="1" applyFill="1" applyBorder="1" applyAlignment="1">
      <alignment horizontal="center" vertical="center"/>
    </xf>
    <xf numFmtId="0" fontId="22" fillId="20" borderId="1" xfId="0" applyFont="1" applyFill="1" applyBorder="1" applyAlignment="1">
      <alignment vertical="center" wrapText="1"/>
    </xf>
    <xf numFmtId="0" fontId="26" fillId="19" borderId="1" xfId="0" applyFont="1" applyFill="1" applyBorder="1" applyAlignment="1">
      <alignment wrapText="1"/>
    </xf>
    <xf numFmtId="9" fontId="24" fillId="20" borderId="1" xfId="0" applyNumberFormat="1" applyFont="1" applyFill="1" applyBorder="1" applyAlignment="1">
      <alignment horizontal="center" vertical="center"/>
    </xf>
    <xf numFmtId="10" fontId="23" fillId="19" borderId="1" xfId="0" applyNumberFormat="1" applyFont="1" applyFill="1" applyBorder="1" applyAlignment="1">
      <alignment horizontal="center" vertical="center"/>
    </xf>
    <xf numFmtId="10" fontId="24" fillId="19" borderId="1" xfId="0" applyNumberFormat="1" applyFont="1" applyFill="1" applyBorder="1" applyAlignment="1">
      <alignment horizontal="center" vertical="center"/>
    </xf>
    <xf numFmtId="9" fontId="6" fillId="19" borderId="1" xfId="0" applyNumberFormat="1" applyFont="1" applyFill="1" applyBorder="1" applyAlignment="1">
      <alignment horizontal="center" vertical="center"/>
    </xf>
    <xf numFmtId="0" fontId="15" fillId="20" borderId="5" xfId="0" applyFont="1" applyFill="1" applyBorder="1" applyAlignment="1">
      <alignment vertical="center" wrapText="1"/>
    </xf>
    <xf numFmtId="0" fontId="26" fillId="20" borderId="7" xfId="0" applyFont="1" applyFill="1" applyBorder="1"/>
    <xf numFmtId="0" fontId="15" fillId="20" borderId="7" xfId="0" applyFont="1" applyFill="1" applyBorder="1" applyAlignment="1">
      <alignment horizontal="center" vertical="center" wrapText="1"/>
    </xf>
    <xf numFmtId="0" fontId="7" fillId="20" borderId="7" xfId="0" applyFont="1" applyFill="1" applyBorder="1" applyAlignment="1">
      <alignment vertical="center" wrapText="1"/>
    </xf>
    <xf numFmtId="0" fontId="15" fillId="20" borderId="7" xfId="0" applyFont="1" applyFill="1" applyBorder="1" applyAlignment="1">
      <alignment horizontal="center" vertical="center"/>
    </xf>
    <xf numFmtId="0" fontId="23" fillId="19" borderId="7" xfId="0" applyFont="1" applyFill="1" applyBorder="1" applyAlignment="1">
      <alignment horizontal="center" vertical="center"/>
    </xf>
    <xf numFmtId="0" fontId="22" fillId="20" borderId="7" xfId="0" applyFont="1" applyFill="1" applyBorder="1" applyAlignment="1">
      <alignment horizontal="center" vertical="center"/>
    </xf>
    <xf numFmtId="0" fontId="15" fillId="19" borderId="7" xfId="0" applyFont="1" applyFill="1" applyBorder="1" applyAlignment="1">
      <alignment horizontal="center" vertical="center"/>
    </xf>
    <xf numFmtId="0" fontId="15" fillId="19" borderId="6" xfId="0" applyFont="1" applyFill="1" applyBorder="1" applyAlignment="1">
      <alignment horizontal="center" vertical="center"/>
    </xf>
    <xf numFmtId="1" fontId="16" fillId="20" borderId="1" xfId="0" applyNumberFormat="1" applyFont="1" applyFill="1" applyBorder="1" applyAlignment="1">
      <alignment vertical="center" wrapText="1"/>
    </xf>
    <xf numFmtId="2" fontId="24" fillId="20" borderId="1" xfId="0" applyNumberFormat="1" applyFont="1" applyFill="1" applyBorder="1" applyAlignment="1">
      <alignment horizontal="center" vertical="center"/>
    </xf>
    <xf numFmtId="0" fontId="15" fillId="20" borderId="1" xfId="0" applyFont="1" applyFill="1" applyBorder="1" applyAlignment="1">
      <alignment vertical="top" wrapText="1"/>
    </xf>
    <xf numFmtId="0" fontId="17" fillId="20" borderId="1" xfId="0" applyFont="1" applyFill="1" applyBorder="1" applyAlignment="1">
      <alignment horizontal="center" vertical="center"/>
    </xf>
    <xf numFmtId="9" fontId="17" fillId="20" borderId="1" xfId="5" applyFont="1" applyFill="1" applyBorder="1" applyAlignment="1">
      <alignment horizontal="center" vertical="center"/>
    </xf>
    <xf numFmtId="14" fontId="16" fillId="20" borderId="1" xfId="0" applyNumberFormat="1" applyFont="1" applyFill="1" applyBorder="1" applyAlignment="1">
      <alignment horizontal="center" vertical="center"/>
    </xf>
    <xf numFmtId="9" fontId="15" fillId="20" borderId="1" xfId="0" applyNumberFormat="1" applyFont="1" applyFill="1" applyBorder="1" applyAlignment="1">
      <alignment vertical="center"/>
    </xf>
    <xf numFmtId="14" fontId="15" fillId="20" borderId="1" xfId="0" applyNumberFormat="1" applyFont="1" applyFill="1" applyBorder="1" applyAlignment="1">
      <alignment vertical="center"/>
    </xf>
    <xf numFmtId="0" fontId="6" fillId="19" borderId="0" xfId="0" applyFont="1" applyFill="1" applyAlignment="1">
      <alignment horizontal="center" vertical="center"/>
    </xf>
    <xf numFmtId="9" fontId="6" fillId="19" borderId="0" xfId="5" applyFont="1" applyFill="1" applyAlignment="1">
      <alignment horizontal="center" vertical="center"/>
    </xf>
    <xf numFmtId="10" fontId="38" fillId="19" borderId="0" xfId="5" applyNumberFormat="1" applyFont="1" applyFill="1" applyAlignment="1">
      <alignment horizontal="center" vertical="center"/>
    </xf>
    <xf numFmtId="9" fontId="6" fillId="19" borderId="0" xfId="0" applyNumberFormat="1" applyFont="1" applyFill="1" applyAlignment="1">
      <alignment horizontal="center" vertical="center"/>
    </xf>
    <xf numFmtId="0" fontId="6" fillId="19" borderId="0" xfId="0" applyFont="1" applyFill="1" applyAlignment="1">
      <alignment horizontal="left" vertical="center"/>
    </xf>
    <xf numFmtId="0" fontId="0" fillId="19" borderId="0" xfId="0" applyFill="1" applyAlignment="1">
      <alignment vertical="center"/>
    </xf>
    <xf numFmtId="0" fontId="14" fillId="19" borderId="0" xfId="0" applyFont="1" applyFill="1" applyAlignment="1">
      <alignment horizontal="center" vertical="center"/>
    </xf>
    <xf numFmtId="1" fontId="0" fillId="19" borderId="0" xfId="0" applyNumberFormat="1" applyFill="1" applyAlignment="1">
      <alignment horizontal="center" vertical="center"/>
    </xf>
    <xf numFmtId="0" fontId="0" fillId="19" borderId="0" xfId="0" applyFill="1"/>
    <xf numFmtId="9" fontId="60" fillId="19" borderId="1" xfId="5" applyFont="1" applyFill="1" applyBorder="1" applyAlignment="1">
      <alignment horizontal="center" vertical="center" wrapText="1"/>
    </xf>
    <xf numFmtId="10" fontId="60" fillId="19" borderId="1" xfId="5" applyNumberFormat="1" applyFont="1" applyFill="1" applyBorder="1" applyAlignment="1">
      <alignment horizontal="center" vertical="center" wrapText="1"/>
    </xf>
    <xf numFmtId="9" fontId="48" fillId="19" borderId="4" xfId="0" applyNumberFormat="1" applyFont="1" applyFill="1" applyBorder="1" applyAlignment="1">
      <alignment horizontal="center" vertical="center" wrapText="1"/>
    </xf>
    <xf numFmtId="9" fontId="48" fillId="19" borderId="2" xfId="0" applyNumberFormat="1" applyFont="1" applyFill="1" applyBorder="1" applyAlignment="1">
      <alignment horizontal="center" vertical="center" wrapText="1"/>
    </xf>
    <xf numFmtId="9" fontId="48" fillId="19" borderId="3" xfId="0" applyNumberFormat="1" applyFont="1" applyFill="1" applyBorder="1" applyAlignment="1">
      <alignment horizontal="center" vertical="center" wrapText="1"/>
    </xf>
    <xf numFmtId="0" fontId="48" fillId="19" borderId="1" xfId="0" applyFont="1" applyFill="1" applyBorder="1" applyAlignment="1">
      <alignment horizontal="center" vertical="center" wrapText="1"/>
    </xf>
    <xf numFmtId="0" fontId="46" fillId="20" borderId="5" xfId="0" applyFont="1" applyFill="1" applyBorder="1" applyAlignment="1">
      <alignment horizontal="center" vertical="center" wrapText="1"/>
    </xf>
    <xf numFmtId="0" fontId="46" fillId="20" borderId="7" xfId="0" applyFont="1" applyFill="1" applyBorder="1" applyAlignment="1">
      <alignment horizontal="center" vertical="center" wrapText="1"/>
    </xf>
    <xf numFmtId="0" fontId="46" fillId="20" borderId="6" xfId="0" applyFont="1" applyFill="1" applyBorder="1" applyAlignment="1">
      <alignment horizontal="center" vertical="center" wrapText="1"/>
    </xf>
    <xf numFmtId="0" fontId="47" fillId="19" borderId="1" xfId="0" applyFont="1" applyFill="1" applyBorder="1" applyAlignment="1">
      <alignment horizontal="center" vertical="center"/>
    </xf>
    <xf numFmtId="167" fontId="48" fillId="19" borderId="4" xfId="5" applyNumberFormat="1" applyFont="1" applyFill="1" applyBorder="1" applyAlignment="1">
      <alignment horizontal="center" vertical="center" wrapText="1"/>
    </xf>
    <xf numFmtId="167" fontId="48" fillId="19" borderId="2" xfId="5" applyNumberFormat="1" applyFont="1" applyFill="1" applyBorder="1" applyAlignment="1">
      <alignment horizontal="center" vertical="center" wrapText="1"/>
    </xf>
    <xf numFmtId="167" fontId="48" fillId="19" borderId="3" xfId="5" applyNumberFormat="1" applyFont="1" applyFill="1" applyBorder="1" applyAlignment="1">
      <alignment horizontal="center" vertical="center" wrapText="1"/>
    </xf>
    <xf numFmtId="9" fontId="48" fillId="19" borderId="4" xfId="5" applyFont="1" applyFill="1" applyBorder="1" applyAlignment="1">
      <alignment horizontal="center" vertical="center" wrapText="1"/>
    </xf>
    <xf numFmtId="9" fontId="48" fillId="19" borderId="2" xfId="5" applyFont="1" applyFill="1" applyBorder="1" applyAlignment="1">
      <alignment horizontal="center" vertical="center" wrapText="1"/>
    </xf>
    <xf numFmtId="9" fontId="48" fillId="19" borderId="3" xfId="5" applyFont="1" applyFill="1" applyBorder="1" applyAlignment="1">
      <alignment horizontal="center" vertical="center" wrapText="1"/>
    </xf>
    <xf numFmtId="0" fontId="47" fillId="19" borderId="5" xfId="0" applyFont="1" applyFill="1" applyBorder="1" applyAlignment="1">
      <alignment horizontal="center" vertical="center"/>
    </xf>
    <xf numFmtId="0" fontId="47" fillId="19" borderId="7" xfId="0" applyFont="1" applyFill="1" applyBorder="1" applyAlignment="1">
      <alignment horizontal="center" vertical="center"/>
    </xf>
    <xf numFmtId="0" fontId="47" fillId="19" borderId="6" xfId="0" applyFont="1" applyFill="1" applyBorder="1" applyAlignment="1">
      <alignment horizontal="center" vertical="center"/>
    </xf>
    <xf numFmtId="0" fontId="52" fillId="19" borderId="4" xfId="0" applyFont="1" applyFill="1" applyBorder="1" applyAlignment="1">
      <alignment horizontal="center" vertical="center" wrapText="1"/>
    </xf>
    <xf numFmtId="0" fontId="52" fillId="19" borderId="2" xfId="0" applyFont="1" applyFill="1" applyBorder="1" applyAlignment="1">
      <alignment horizontal="center" vertical="center" wrapText="1"/>
    </xf>
    <xf numFmtId="0" fontId="52" fillId="19" borderId="3" xfId="0" applyFont="1" applyFill="1" applyBorder="1" applyAlignment="1">
      <alignment horizontal="center" vertical="center" wrapText="1"/>
    </xf>
    <xf numFmtId="0" fontId="42" fillId="19" borderId="4" xfId="0" applyFont="1" applyFill="1" applyBorder="1" applyAlignment="1">
      <alignment horizontal="center" vertical="center" wrapText="1"/>
    </xf>
    <xf numFmtId="0" fontId="42" fillId="19" borderId="2" xfId="0" applyFont="1" applyFill="1" applyBorder="1" applyAlignment="1">
      <alignment horizontal="center" vertical="center" wrapText="1"/>
    </xf>
    <xf numFmtId="0" fontId="42" fillId="19" borderId="3" xfId="0" applyFont="1" applyFill="1" applyBorder="1" applyAlignment="1">
      <alignment horizontal="center" vertical="center" wrapText="1"/>
    </xf>
    <xf numFmtId="0" fontId="57" fillId="19" borderId="5" xfId="0" applyFont="1" applyFill="1" applyBorder="1" applyAlignment="1">
      <alignment horizontal="center" vertical="center" wrapText="1"/>
    </xf>
    <xf numFmtId="0" fontId="57" fillId="19" borderId="7" xfId="0" applyFont="1" applyFill="1" applyBorder="1" applyAlignment="1">
      <alignment horizontal="center" vertical="center" wrapText="1"/>
    </xf>
    <xf numFmtId="0" fontId="57" fillId="19" borderId="6" xfId="0" applyFont="1" applyFill="1" applyBorder="1" applyAlignment="1">
      <alignment horizontal="center" vertical="center" wrapText="1"/>
    </xf>
    <xf numFmtId="9" fontId="48" fillId="19" borderId="1" xfId="0" applyNumberFormat="1" applyFont="1" applyFill="1" applyBorder="1" applyAlignment="1">
      <alignment horizontal="center" vertical="center" wrapText="1"/>
    </xf>
    <xf numFmtId="10" fontId="48" fillId="19" borderId="1" xfId="0" applyNumberFormat="1" applyFont="1" applyFill="1" applyBorder="1" applyAlignment="1">
      <alignment horizontal="center" vertical="center" wrapText="1"/>
    </xf>
    <xf numFmtId="9" fontId="48" fillId="19" borderId="1" xfId="5" applyFont="1" applyFill="1" applyBorder="1" applyAlignment="1">
      <alignment horizontal="center" vertical="center"/>
    </xf>
    <xf numFmtId="0" fontId="11" fillId="19" borderId="1" xfId="0" applyFont="1" applyFill="1" applyBorder="1" applyAlignment="1">
      <alignment vertical="center" wrapText="1"/>
    </xf>
    <xf numFmtId="0" fontId="60" fillId="19" borderId="1" xfId="0" applyFont="1" applyFill="1" applyBorder="1" applyAlignment="1">
      <alignment horizontal="center" vertical="center" wrapText="1"/>
    </xf>
    <xf numFmtId="0" fontId="48" fillId="19" borderId="1" xfId="0" applyFont="1" applyFill="1" applyBorder="1" applyAlignment="1">
      <alignment horizontal="left" vertical="center" wrapText="1"/>
    </xf>
    <xf numFmtId="0" fontId="11" fillId="19" borderId="1" xfId="0" applyFont="1" applyFill="1" applyBorder="1" applyAlignment="1">
      <alignment horizontal="left" vertical="center" wrapText="1"/>
    </xf>
    <xf numFmtId="0" fontId="11" fillId="19" borderId="1" xfId="0" applyFont="1" applyFill="1" applyBorder="1" applyAlignment="1">
      <alignment horizontal="center" vertical="center" wrapText="1"/>
    </xf>
    <xf numFmtId="0" fontId="44" fillId="20" borderId="1" xfId="0" applyFont="1" applyFill="1" applyBorder="1" applyAlignment="1">
      <alignment horizontal="center" vertical="center" wrapText="1"/>
    </xf>
    <xf numFmtId="1" fontId="48" fillId="19" borderId="1" xfId="0" applyNumberFormat="1" applyFont="1" applyFill="1" applyBorder="1" applyAlignment="1">
      <alignment horizontal="center" vertical="center" wrapText="1"/>
    </xf>
    <xf numFmtId="170" fontId="48" fillId="19" borderId="1" xfId="0" applyNumberFormat="1" applyFont="1" applyFill="1" applyBorder="1" applyAlignment="1">
      <alignment horizontal="center" vertical="center" wrapText="1"/>
    </xf>
    <xf numFmtId="0" fontId="48" fillId="19" borderId="1" xfId="0" applyFont="1" applyFill="1" applyBorder="1" applyAlignment="1">
      <alignment horizontal="center" vertical="center"/>
    </xf>
    <xf numFmtId="0" fontId="49" fillId="19" borderId="1" xfId="0" applyFont="1" applyFill="1" applyBorder="1" applyAlignment="1">
      <alignment horizontal="center" vertical="center" wrapText="1"/>
    </xf>
    <xf numFmtId="10" fontId="49" fillId="19" borderId="1" xfId="0" applyNumberFormat="1" applyFont="1" applyFill="1" applyBorder="1" applyAlignment="1">
      <alignment horizontal="center" vertical="center" wrapText="1"/>
    </xf>
    <xf numFmtId="1" fontId="49" fillId="19" borderId="1" xfId="0" applyNumberFormat="1" applyFont="1" applyFill="1" applyBorder="1" applyAlignment="1">
      <alignment horizontal="center" vertical="center" wrapText="1"/>
    </xf>
    <xf numFmtId="9" fontId="49" fillId="19" borderId="1" xfId="0" applyNumberFormat="1" applyFont="1" applyFill="1" applyBorder="1" applyAlignment="1">
      <alignment horizontal="center" vertical="center" wrapText="1"/>
    </xf>
    <xf numFmtId="0" fontId="56" fillId="19" borderId="5" xfId="0" applyFont="1" applyFill="1" applyBorder="1" applyAlignment="1">
      <alignment horizontal="center" vertical="center" wrapText="1"/>
    </xf>
    <xf numFmtId="0" fontId="56" fillId="19" borderId="7"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56" fillId="19" borderId="6" xfId="0" applyFont="1" applyFill="1" applyBorder="1" applyAlignment="1">
      <alignment horizontal="center" vertical="center" wrapText="1"/>
    </xf>
    <xf numFmtId="0" fontId="31" fillId="19" borderId="7" xfId="0" applyFont="1" applyFill="1" applyBorder="1" applyAlignment="1">
      <alignment horizontal="center" vertical="center" wrapText="1"/>
    </xf>
    <xf numFmtId="0" fontId="49" fillId="19" borderId="4" xfId="0" applyFont="1" applyFill="1" applyBorder="1" applyAlignment="1">
      <alignment horizontal="center" vertical="center" wrapText="1"/>
    </xf>
    <xf numFmtId="0" fontId="49" fillId="19" borderId="2" xfId="0" applyFont="1" applyFill="1" applyBorder="1" applyAlignment="1">
      <alignment horizontal="center" vertical="center" wrapText="1"/>
    </xf>
    <xf numFmtId="0" fontId="49" fillId="19" borderId="3" xfId="0" applyFont="1" applyFill="1" applyBorder="1" applyAlignment="1">
      <alignment horizontal="center" vertical="center" wrapText="1"/>
    </xf>
    <xf numFmtId="0" fontId="49" fillId="19" borderId="1" xfId="0" applyFont="1" applyFill="1" applyBorder="1" applyAlignment="1">
      <alignment horizontal="left" vertical="center" wrapText="1"/>
    </xf>
    <xf numFmtId="167" fontId="49" fillId="19" borderId="1" xfId="0" applyNumberFormat="1" applyFont="1" applyFill="1" applyBorder="1" applyAlignment="1">
      <alignment horizontal="center" vertical="center" wrapText="1"/>
    </xf>
    <xf numFmtId="0" fontId="52" fillId="19" borderId="1" xfId="0" applyFont="1" applyFill="1" applyBorder="1" applyAlignment="1">
      <alignment horizontal="center" vertical="center" wrapText="1"/>
    </xf>
    <xf numFmtId="0" fontId="51" fillId="23" borderId="1" xfId="0" applyFont="1" applyFill="1" applyBorder="1" applyAlignment="1">
      <alignment horizontal="center" vertical="center" wrapText="1"/>
    </xf>
    <xf numFmtId="9" fontId="49" fillId="19" borderId="1" xfId="5" applyFont="1" applyFill="1" applyBorder="1" applyAlignment="1">
      <alignment horizontal="center" vertical="center" wrapText="1"/>
    </xf>
    <xf numFmtId="1" fontId="49" fillId="19" borderId="1" xfId="3" applyNumberFormat="1" applyFont="1" applyFill="1" applyBorder="1" applyAlignment="1">
      <alignment horizontal="center" vertical="center" wrapText="1"/>
    </xf>
    <xf numFmtId="3" fontId="49" fillId="19" borderId="1" xfId="0" applyNumberFormat="1" applyFont="1" applyFill="1" applyBorder="1" applyAlignment="1">
      <alignment horizontal="center" vertical="center" wrapText="1"/>
    </xf>
    <xf numFmtId="3" fontId="48" fillId="19" borderId="1" xfId="0" applyNumberFormat="1" applyFont="1" applyFill="1" applyBorder="1" applyAlignment="1">
      <alignment horizontal="center" vertical="center" wrapText="1"/>
    </xf>
    <xf numFmtId="0" fontId="44" fillId="19" borderId="1" xfId="0" applyFont="1" applyFill="1" applyBorder="1" applyAlignment="1">
      <alignment horizontal="left" vertical="center" wrapText="1"/>
    </xf>
    <xf numFmtId="0" fontId="45" fillId="2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178" fontId="48" fillId="19" borderId="1" xfId="0" applyNumberFormat="1" applyFont="1" applyFill="1" applyBorder="1" applyAlignment="1">
      <alignment horizontal="center" vertical="center" wrapText="1"/>
    </xf>
    <xf numFmtId="0" fontId="15" fillId="17" borderId="1" xfId="0" applyFont="1" applyFill="1" applyBorder="1" applyAlignment="1">
      <alignment horizontal="center" vertical="center" wrapText="1"/>
    </xf>
    <xf numFmtId="0" fontId="44" fillId="20" borderId="1" xfId="0" applyFont="1" applyFill="1" applyBorder="1" applyAlignment="1">
      <alignment horizontal="left" vertical="center" wrapText="1"/>
    </xf>
    <xf numFmtId="0" fontId="15" fillId="17" borderId="1" xfId="0" applyFont="1" applyFill="1" applyBorder="1" applyAlignment="1">
      <alignment horizontal="left" vertical="center" wrapText="1"/>
    </xf>
    <xf numFmtId="176" fontId="15" fillId="17" borderId="1" xfId="0" applyNumberFormat="1" applyFont="1" applyFill="1" applyBorder="1" applyAlignment="1">
      <alignment horizontal="center" vertical="center" wrapText="1"/>
    </xf>
    <xf numFmtId="9" fontId="45" fillId="20" borderId="1" xfId="0" applyNumberFormat="1" applyFont="1" applyFill="1" applyBorder="1" applyAlignment="1">
      <alignment horizontal="center" vertical="center" wrapText="1"/>
    </xf>
    <xf numFmtId="165" fontId="44" fillId="20" borderId="4" xfId="6" applyFont="1" applyFill="1" applyBorder="1" applyAlignment="1">
      <alignment horizontal="center" vertical="center" wrapText="1"/>
    </xf>
    <xf numFmtId="165" fontId="44" fillId="20" borderId="2" xfId="6" applyFont="1" applyFill="1" applyBorder="1" applyAlignment="1">
      <alignment horizontal="center" vertical="center" wrapText="1"/>
    </xf>
    <xf numFmtId="165" fontId="44" fillId="20" borderId="3" xfId="6" applyFont="1" applyFill="1" applyBorder="1" applyAlignment="1">
      <alignment horizontal="center" vertical="center" wrapText="1"/>
    </xf>
    <xf numFmtId="0" fontId="53" fillId="19" borderId="1" xfId="0" applyFont="1" applyFill="1" applyBorder="1" applyAlignment="1">
      <alignment horizontal="center" vertical="center" wrapText="1"/>
    </xf>
    <xf numFmtId="1" fontId="54" fillId="19" borderId="1" xfId="0" applyNumberFormat="1" applyFont="1" applyFill="1" applyBorder="1" applyAlignment="1">
      <alignment horizontal="center" vertical="center" wrapText="1"/>
    </xf>
    <xf numFmtId="0" fontId="50" fillId="19" borderId="5" xfId="0" applyFont="1" applyFill="1" applyBorder="1" applyAlignment="1">
      <alignment horizontal="center" vertical="center" wrapText="1"/>
    </xf>
    <xf numFmtId="0" fontId="50" fillId="19" borderId="7" xfId="0" applyFont="1" applyFill="1" applyBorder="1" applyAlignment="1">
      <alignment horizontal="center" vertical="center" wrapText="1"/>
    </xf>
    <xf numFmtId="0" fontId="50" fillId="19" borderId="6" xfId="0" applyFont="1" applyFill="1" applyBorder="1" applyAlignment="1">
      <alignment horizontal="center" vertical="center" wrapText="1"/>
    </xf>
    <xf numFmtId="0" fontId="30" fillId="0" borderId="7" xfId="0" applyFont="1" applyBorder="1" applyAlignment="1">
      <alignment horizontal="center" vertical="center"/>
    </xf>
    <xf numFmtId="0" fontId="4" fillId="4" borderId="1" xfId="0" applyFont="1" applyFill="1" applyBorder="1" applyAlignment="1">
      <alignment horizontal="center" vertical="center" wrapText="1"/>
    </xf>
    <xf numFmtId="164" fontId="48" fillId="19" borderId="1" xfId="0" applyNumberFormat="1" applyFont="1" applyFill="1" applyBorder="1" applyAlignment="1">
      <alignment horizontal="center" vertical="center"/>
    </xf>
    <xf numFmtId="0" fontId="6" fillId="11" borderId="1" xfId="0" applyFont="1" applyFill="1" applyBorder="1" applyAlignment="1">
      <alignment horizontal="center" vertical="center" wrapText="1"/>
    </xf>
    <xf numFmtId="175" fontId="48" fillId="19" borderId="1" xfId="4" applyNumberFormat="1" applyFont="1" applyFill="1" applyBorder="1" applyAlignment="1">
      <alignment horizontal="center" vertical="center"/>
    </xf>
    <xf numFmtId="0" fontId="51" fillId="24" borderId="1" xfId="0" applyFont="1" applyFill="1" applyBorder="1" applyAlignment="1">
      <alignment horizontal="center" vertical="center" wrapText="1"/>
    </xf>
    <xf numFmtId="14" fontId="45" fillId="20" borderId="1" xfId="0" applyNumberFormat="1" applyFont="1" applyFill="1" applyBorder="1" applyAlignment="1">
      <alignment horizontal="center" vertical="center" wrapText="1"/>
    </xf>
    <xf numFmtId="9" fontId="45" fillId="20" borderId="1" xfId="5" applyFont="1" applyFill="1" applyBorder="1" applyAlignment="1">
      <alignment horizontal="center" vertical="center"/>
    </xf>
    <xf numFmtId="10" fontId="45" fillId="20" borderId="4" xfId="5" applyNumberFormat="1" applyFont="1" applyFill="1" applyBorder="1" applyAlignment="1">
      <alignment horizontal="center" vertical="center" wrapText="1"/>
    </xf>
    <xf numFmtId="10" fontId="45" fillId="20" borderId="3" xfId="5" applyNumberFormat="1" applyFont="1" applyFill="1" applyBorder="1" applyAlignment="1">
      <alignment horizontal="center" vertical="center" wrapText="1"/>
    </xf>
    <xf numFmtId="9" fontId="45" fillId="20" borderId="1" xfId="5" applyFont="1" applyFill="1" applyBorder="1" applyAlignment="1">
      <alignment horizontal="center" vertical="center" wrapText="1"/>
    </xf>
    <xf numFmtId="10" fontId="45" fillId="20" borderId="2" xfId="5" applyNumberFormat="1" applyFont="1" applyFill="1" applyBorder="1" applyAlignment="1">
      <alignment horizontal="center" vertical="center" wrapText="1"/>
    </xf>
    <xf numFmtId="0" fontId="54" fillId="19" borderId="1" xfId="0" applyFont="1" applyFill="1" applyBorder="1" applyAlignment="1">
      <alignment horizontal="center" vertical="center" wrapText="1"/>
    </xf>
    <xf numFmtId="0" fontId="45" fillId="20" borderId="1" xfId="0" applyFont="1" applyFill="1" applyBorder="1" applyAlignment="1">
      <alignment horizontal="center" vertical="center"/>
    </xf>
    <xf numFmtId="0" fontId="30" fillId="19" borderId="7" xfId="0" applyFont="1" applyFill="1" applyBorder="1" applyAlignment="1">
      <alignment horizontal="center" vertical="center"/>
    </xf>
    <xf numFmtId="0" fontId="30" fillId="19" borderId="6" xfId="0" applyFont="1" applyFill="1" applyBorder="1" applyAlignment="1">
      <alignment horizontal="center" vertical="center"/>
    </xf>
    <xf numFmtId="0" fontId="47" fillId="19" borderId="5" xfId="0" applyFont="1" applyFill="1" applyBorder="1" applyAlignment="1">
      <alignment horizontal="center" vertical="center" wrapText="1"/>
    </xf>
    <xf numFmtId="0" fontId="47" fillId="19" borderId="7" xfId="0" applyFont="1" applyFill="1" applyBorder="1" applyAlignment="1">
      <alignment horizontal="center" vertical="center" wrapText="1"/>
    </xf>
    <xf numFmtId="0" fontId="30" fillId="0" borderId="7" xfId="0" applyFont="1" applyBorder="1" applyAlignment="1">
      <alignment horizontal="center" vertical="center" wrapText="1"/>
    </xf>
    <xf numFmtId="0" fontId="47" fillId="19" borderId="6" xfId="0" applyFont="1" applyFill="1" applyBorder="1" applyAlignment="1">
      <alignment horizontal="center" vertical="center" wrapText="1"/>
    </xf>
    <xf numFmtId="0" fontId="33" fillId="0" borderId="7" xfId="0" applyFont="1" applyBorder="1" applyAlignment="1">
      <alignment horizontal="center" vertical="center"/>
    </xf>
    <xf numFmtId="167" fontId="48" fillId="19" borderId="1" xfId="5" applyNumberFormat="1" applyFont="1" applyFill="1" applyBorder="1" applyAlignment="1">
      <alignment horizontal="center" vertical="center" wrapText="1"/>
    </xf>
    <xf numFmtId="10" fontId="48" fillId="19" borderId="1" xfId="5" applyNumberFormat="1" applyFont="1" applyFill="1" applyBorder="1" applyAlignment="1">
      <alignment horizontal="center" vertical="center" wrapText="1"/>
    </xf>
    <xf numFmtId="10" fontId="44" fillId="20" borderId="1" xfId="0" applyNumberFormat="1" applyFont="1" applyFill="1" applyBorder="1" applyAlignment="1">
      <alignment horizontal="center" vertical="center" wrapText="1"/>
    </xf>
    <xf numFmtId="0" fontId="45" fillId="20" borderId="1" xfId="0" applyFont="1" applyFill="1" applyBorder="1" applyAlignment="1">
      <alignment horizontal="left" vertical="center" wrapText="1"/>
    </xf>
    <xf numFmtId="0" fontId="43" fillId="20" borderId="1" xfId="0" applyFont="1" applyFill="1" applyBorder="1" applyAlignment="1">
      <alignment horizontal="center" vertical="center" wrapText="1"/>
    </xf>
    <xf numFmtId="0" fontId="42" fillId="19" borderId="1" xfId="0" applyFont="1" applyFill="1" applyBorder="1" applyAlignment="1">
      <alignment horizontal="center" vertical="center" wrapText="1"/>
    </xf>
    <xf numFmtId="0" fontId="46" fillId="20" borderId="1" xfId="0" applyFont="1" applyFill="1" applyBorder="1" applyAlignment="1">
      <alignment horizontal="center" vertical="center" wrapText="1"/>
    </xf>
    <xf numFmtId="0" fontId="44" fillId="19" borderId="1" xfId="0" applyFont="1" applyFill="1" applyBorder="1" applyAlignment="1">
      <alignment horizontal="center" vertical="center" wrapText="1"/>
    </xf>
    <xf numFmtId="10" fontId="49" fillId="19" borderId="1" xfId="5" applyNumberFormat="1" applyFont="1" applyFill="1" applyBorder="1" applyAlignment="1">
      <alignment horizontal="center" vertical="center" wrapText="1"/>
    </xf>
    <xf numFmtId="0" fontId="49" fillId="19" borderId="1" xfId="0" applyFont="1" applyFill="1" applyBorder="1" applyAlignment="1">
      <alignment horizontal="center" vertical="center"/>
    </xf>
    <xf numFmtId="0" fontId="59" fillId="19" borderId="1" xfId="0" applyFont="1" applyFill="1" applyBorder="1" applyAlignment="1">
      <alignment horizontal="center" vertical="center" wrapText="1"/>
    </xf>
    <xf numFmtId="176" fontId="48" fillId="19" borderId="1" xfId="0" applyNumberFormat="1" applyFont="1" applyFill="1" applyBorder="1" applyAlignment="1">
      <alignment horizontal="center" vertical="center" wrapText="1"/>
    </xf>
    <xf numFmtId="0" fontId="63" fillId="19" borderId="1" xfId="0" applyFont="1" applyFill="1" applyBorder="1" applyAlignment="1">
      <alignment horizontal="center" vertical="center" wrapText="1"/>
    </xf>
    <xf numFmtId="1" fontId="48" fillId="19" borderId="1" xfId="0" applyNumberFormat="1" applyFont="1" applyFill="1" applyBorder="1" applyAlignment="1">
      <alignment horizontal="center" vertical="center"/>
    </xf>
    <xf numFmtId="9" fontId="60" fillId="19" borderId="4" xfId="5" applyFont="1" applyFill="1" applyBorder="1" applyAlignment="1">
      <alignment horizontal="center" vertical="center" wrapText="1"/>
    </xf>
    <xf numFmtId="9" fontId="60" fillId="19" borderId="3" xfId="5" applyFont="1" applyFill="1" applyBorder="1" applyAlignment="1">
      <alignment horizontal="center" vertical="center" wrapText="1"/>
    </xf>
    <xf numFmtId="10" fontId="60" fillId="19" borderId="4" xfId="5" applyNumberFormat="1" applyFont="1" applyFill="1" applyBorder="1" applyAlignment="1">
      <alignment horizontal="center" vertical="center" wrapText="1"/>
    </xf>
    <xf numFmtId="10" fontId="60" fillId="19" borderId="3" xfId="5"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178" fontId="49" fillId="19" borderId="1" xfId="0" applyNumberFormat="1" applyFont="1" applyFill="1" applyBorder="1" applyAlignment="1">
      <alignment horizontal="center" vertical="center" wrapText="1"/>
    </xf>
    <xf numFmtId="0" fontId="15" fillId="14" borderId="1" xfId="0" applyFont="1" applyFill="1" applyBorder="1" applyAlignment="1">
      <alignment horizontal="center" vertical="center"/>
    </xf>
    <xf numFmtId="0" fontId="44" fillId="20" borderId="1" xfId="0" applyFont="1" applyFill="1" applyBorder="1" applyAlignment="1">
      <alignment vertical="center" wrapText="1"/>
    </xf>
    <xf numFmtId="9" fontId="44" fillId="20" borderId="4" xfId="5" applyFont="1" applyFill="1" applyBorder="1" applyAlignment="1">
      <alignment horizontal="center" vertical="center" wrapText="1"/>
    </xf>
    <xf numFmtId="9" fontId="44" fillId="20" borderId="2" xfId="5" applyFont="1" applyFill="1" applyBorder="1" applyAlignment="1">
      <alignment horizontal="center" vertical="center" wrapText="1"/>
    </xf>
    <xf numFmtId="9" fontId="44" fillId="20" borderId="3" xfId="5" applyFont="1" applyFill="1" applyBorder="1" applyAlignment="1">
      <alignment horizontal="center" vertical="center" wrapText="1"/>
    </xf>
    <xf numFmtId="166" fontId="48" fillId="19" borderId="1" xfId="1" applyFont="1" applyFill="1" applyBorder="1" applyAlignment="1">
      <alignment horizontal="center" vertical="center" wrapText="1"/>
    </xf>
    <xf numFmtId="0" fontId="15" fillId="14"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12" fontId="48" fillId="19" borderId="1" xfId="0" applyNumberFormat="1" applyFont="1" applyFill="1" applyBorder="1" applyAlignment="1">
      <alignment horizontal="center" vertical="center" wrapText="1"/>
    </xf>
    <xf numFmtId="2" fontId="48" fillId="19" borderId="1" xfId="0" applyNumberFormat="1" applyFont="1" applyFill="1" applyBorder="1" applyAlignment="1">
      <alignment horizontal="center" vertical="center" wrapText="1"/>
    </xf>
    <xf numFmtId="0" fontId="48" fillId="19" borderId="4" xfId="0" applyFont="1" applyFill="1" applyBorder="1" applyAlignment="1">
      <alignment horizontal="center" vertical="center" wrapText="1"/>
    </xf>
    <xf numFmtId="0" fontId="48" fillId="19" borderId="2" xfId="0" applyFont="1" applyFill="1" applyBorder="1" applyAlignment="1">
      <alignment horizontal="center" vertical="center" wrapText="1"/>
    </xf>
    <xf numFmtId="0" fontId="48" fillId="19" borderId="3" xfId="0" applyFont="1" applyFill="1" applyBorder="1" applyAlignment="1">
      <alignment horizontal="center" vertical="center" wrapText="1"/>
    </xf>
    <xf numFmtId="0" fontId="43" fillId="19" borderId="1" xfId="0" applyFont="1" applyFill="1" applyBorder="1" applyAlignment="1">
      <alignment horizontal="center" vertical="center" wrapText="1"/>
    </xf>
    <xf numFmtId="0" fontId="17" fillId="12" borderId="1" xfId="0" applyFont="1" applyFill="1" applyBorder="1" applyAlignment="1">
      <alignment horizontal="center" vertical="center" wrapText="1"/>
    </xf>
    <xf numFmtId="9" fontId="48" fillId="19" borderId="4" xfId="5" applyFont="1" applyFill="1" applyBorder="1" applyAlignment="1">
      <alignment horizontal="center" vertical="center"/>
    </xf>
    <xf numFmtId="9" fontId="48" fillId="19" borderId="2" xfId="5" applyFont="1" applyFill="1" applyBorder="1" applyAlignment="1">
      <alignment horizontal="center" vertical="center"/>
    </xf>
    <xf numFmtId="9" fontId="48" fillId="19" borderId="3" xfId="5" applyFont="1" applyFill="1" applyBorder="1" applyAlignment="1">
      <alignment horizontal="center" vertical="center"/>
    </xf>
    <xf numFmtId="165" fontId="49" fillId="19" borderId="4" xfId="6" applyFont="1" applyFill="1" applyBorder="1" applyAlignment="1">
      <alignment horizontal="center" vertical="center" wrapText="1"/>
    </xf>
    <xf numFmtId="165" fontId="49" fillId="19" borderId="2" xfId="6" applyFont="1" applyFill="1" applyBorder="1" applyAlignment="1">
      <alignment horizontal="center" vertical="center" wrapText="1"/>
    </xf>
    <xf numFmtId="165" fontId="49" fillId="19" borderId="3" xfId="6" applyFont="1" applyFill="1" applyBorder="1" applyAlignment="1">
      <alignment horizontal="center" vertical="center" wrapText="1"/>
    </xf>
    <xf numFmtId="165" fontId="48" fillId="19" borderId="4" xfId="6" applyFont="1" applyFill="1" applyBorder="1" applyAlignment="1">
      <alignment horizontal="center" vertical="center" wrapText="1"/>
    </xf>
    <xf numFmtId="165" fontId="48" fillId="19" borderId="2" xfId="6" applyFont="1" applyFill="1" applyBorder="1" applyAlignment="1">
      <alignment horizontal="center" vertical="center" wrapText="1"/>
    </xf>
    <xf numFmtId="165" fontId="48" fillId="19" borderId="3" xfId="6" applyFont="1" applyFill="1" applyBorder="1" applyAlignment="1">
      <alignment horizontal="center" vertical="center" wrapText="1"/>
    </xf>
    <xf numFmtId="165" fontId="48" fillId="19" borderId="4" xfId="6" applyFont="1" applyFill="1" applyBorder="1" applyAlignment="1">
      <alignment horizontal="center" vertical="center"/>
    </xf>
    <xf numFmtId="165" fontId="48" fillId="19" borderId="2" xfId="6" applyFont="1" applyFill="1" applyBorder="1" applyAlignment="1">
      <alignment horizontal="center" vertical="center"/>
    </xf>
    <xf numFmtId="165" fontId="48" fillId="19" borderId="3" xfId="6" applyFont="1" applyFill="1" applyBorder="1" applyAlignment="1">
      <alignment horizontal="center" vertical="center"/>
    </xf>
    <xf numFmtId="0" fontId="6" fillId="9" borderId="1" xfId="0" applyFont="1" applyFill="1" applyBorder="1" applyAlignment="1">
      <alignment horizontal="center" vertical="center" wrapText="1"/>
    </xf>
    <xf numFmtId="176" fontId="15" fillId="14" borderId="1" xfId="0" applyNumberFormat="1" applyFont="1" applyFill="1" applyBorder="1" applyAlignment="1">
      <alignment horizontal="center" vertical="center" wrapText="1"/>
    </xf>
    <xf numFmtId="176" fontId="10" fillId="19" borderId="4" xfId="0" applyNumberFormat="1" applyFont="1" applyFill="1" applyBorder="1" applyAlignment="1">
      <alignment horizontal="center" vertical="center" wrapText="1"/>
    </xf>
    <xf numFmtId="176" fontId="10" fillId="19" borderId="2" xfId="0" applyNumberFormat="1" applyFont="1" applyFill="1" applyBorder="1" applyAlignment="1">
      <alignment horizontal="center" vertical="center" wrapText="1"/>
    </xf>
    <xf numFmtId="176" fontId="10" fillId="19" borderId="3" xfId="0" applyNumberFormat="1" applyFont="1" applyFill="1" applyBorder="1" applyAlignment="1">
      <alignment horizontal="center" vertical="center" wrapText="1"/>
    </xf>
    <xf numFmtId="175" fontId="48" fillId="19" borderId="1" xfId="4" applyNumberFormat="1" applyFont="1" applyFill="1" applyBorder="1" applyAlignment="1">
      <alignment horizontal="center" vertical="center" wrapText="1"/>
    </xf>
    <xf numFmtId="176" fontId="6" fillId="7" borderId="1" xfId="0" applyNumberFormat="1" applyFont="1" applyFill="1" applyBorder="1" applyAlignment="1">
      <alignment horizontal="center" vertical="center" wrapText="1"/>
    </xf>
    <xf numFmtId="0" fontId="6" fillId="7" borderId="1" xfId="0" applyFont="1" applyFill="1" applyBorder="1" applyAlignment="1">
      <alignment horizontal="center" vertical="center" wrapText="1"/>
    </xf>
    <xf numFmtId="9" fontId="54" fillId="19" borderId="2" xfId="5" applyFont="1" applyFill="1" applyBorder="1" applyAlignment="1">
      <alignment horizontal="center" vertical="center" wrapText="1"/>
    </xf>
    <xf numFmtId="9" fontId="54" fillId="19" borderId="3" xfId="5" applyFont="1" applyFill="1" applyBorder="1" applyAlignment="1">
      <alignment horizontal="center" vertical="center" wrapText="1"/>
    </xf>
    <xf numFmtId="9" fontId="49" fillId="19" borderId="4" xfId="5" applyFont="1" applyFill="1" applyBorder="1" applyAlignment="1">
      <alignment horizontal="center" vertical="center" wrapText="1"/>
    </xf>
    <xf numFmtId="9" fontId="49" fillId="19" borderId="2" xfId="5" applyFont="1" applyFill="1" applyBorder="1" applyAlignment="1">
      <alignment horizontal="center" vertical="center" wrapText="1"/>
    </xf>
    <xf numFmtId="9" fontId="49" fillId="19" borderId="3" xfId="5" applyFont="1" applyFill="1" applyBorder="1" applyAlignment="1">
      <alignment horizontal="center" vertical="center" wrapText="1"/>
    </xf>
    <xf numFmtId="165" fontId="54" fillId="19" borderId="4" xfId="6" applyFont="1" applyFill="1" applyBorder="1" applyAlignment="1">
      <alignment horizontal="center" vertical="center" wrapText="1"/>
    </xf>
    <xf numFmtId="165" fontId="54" fillId="19" borderId="2" xfId="6" applyFont="1" applyFill="1" applyBorder="1" applyAlignment="1">
      <alignment horizontal="center" vertical="center" wrapText="1"/>
    </xf>
    <xf numFmtId="165" fontId="54" fillId="19" borderId="3" xfId="6" applyFont="1" applyFill="1" applyBorder="1" applyAlignment="1">
      <alignment horizontal="center" vertical="center" wrapText="1"/>
    </xf>
    <xf numFmtId="0" fontId="7" fillId="9" borderId="1" xfId="0" applyFont="1" applyFill="1" applyBorder="1" applyAlignment="1">
      <alignment horizontal="center" vertical="center" wrapText="1"/>
    </xf>
    <xf numFmtId="0" fontId="33" fillId="0" borderId="7" xfId="0" applyFont="1" applyBorder="1" applyAlignment="1">
      <alignment horizontal="center" vertical="center" wrapText="1"/>
    </xf>
    <xf numFmtId="0" fontId="30" fillId="19" borderId="7" xfId="0" applyFont="1" applyFill="1" applyBorder="1" applyAlignment="1">
      <alignment horizontal="center" vertical="center" wrapText="1"/>
    </xf>
    <xf numFmtId="0" fontId="53" fillId="19" borderId="5" xfId="0" applyFont="1" applyFill="1" applyBorder="1" applyAlignment="1">
      <alignment horizontal="center" vertical="center"/>
    </xf>
    <xf numFmtId="0" fontId="53" fillId="19" borderId="7" xfId="0" applyFont="1" applyFill="1" applyBorder="1" applyAlignment="1">
      <alignment horizontal="center" vertical="center"/>
    </xf>
    <xf numFmtId="0" fontId="0" fillId="0" borderId="7" xfId="0" applyBorder="1" applyAlignment="1">
      <alignment horizontal="center" vertical="center"/>
    </xf>
    <xf numFmtId="0" fontId="53" fillId="19" borderId="6" xfId="0" applyFont="1" applyFill="1" applyBorder="1" applyAlignment="1">
      <alignment horizontal="center" vertical="center"/>
    </xf>
    <xf numFmtId="0" fontId="58" fillId="19" borderId="5" xfId="0" applyFont="1" applyFill="1" applyBorder="1" applyAlignment="1">
      <alignment horizontal="center" vertical="center" wrapText="1"/>
    </xf>
    <xf numFmtId="0" fontId="58" fillId="19" borderId="7" xfId="0" applyFont="1" applyFill="1" applyBorder="1" applyAlignment="1">
      <alignment horizontal="center" vertical="center" wrapText="1"/>
    </xf>
    <xf numFmtId="0" fontId="35" fillId="0" borderId="7" xfId="0" applyFont="1" applyBorder="1" applyAlignment="1">
      <alignment horizontal="center" vertical="center"/>
    </xf>
    <xf numFmtId="0" fontId="58" fillId="19" borderId="6" xfId="0" applyFont="1" applyFill="1" applyBorder="1" applyAlignment="1">
      <alignment horizontal="center" vertical="center" wrapText="1"/>
    </xf>
    <xf numFmtId="0" fontId="33" fillId="19" borderId="7" xfId="0" applyFont="1" applyFill="1" applyBorder="1" applyAlignment="1">
      <alignment horizontal="center" vertical="center"/>
    </xf>
    <xf numFmtId="0" fontId="6" fillId="4" borderId="1" xfId="0" applyFont="1" applyFill="1" applyBorder="1" applyAlignment="1">
      <alignment horizontal="center" vertical="center"/>
    </xf>
    <xf numFmtId="172" fontId="48" fillId="19" borderId="1" xfId="0" applyNumberFormat="1" applyFont="1" applyFill="1" applyBorder="1" applyAlignment="1">
      <alignment horizontal="center" vertical="center" wrapText="1"/>
    </xf>
    <xf numFmtId="165" fontId="48" fillId="19" borderId="1" xfId="6" applyFont="1" applyFill="1" applyBorder="1" applyAlignment="1">
      <alignment horizontal="center" vertical="center"/>
    </xf>
    <xf numFmtId="165" fontId="48" fillId="19" borderId="1" xfId="6" applyFont="1" applyFill="1" applyBorder="1" applyAlignment="1">
      <alignment horizontal="center" vertical="center" wrapText="1"/>
    </xf>
    <xf numFmtId="0" fontId="65" fillId="19" borderId="1" xfId="0" applyFont="1" applyFill="1" applyBorder="1" applyAlignment="1">
      <alignment horizontal="center" vertical="center" wrapText="1"/>
    </xf>
    <xf numFmtId="0" fontId="65" fillId="19" borderId="1" xfId="0" applyFont="1" applyFill="1" applyBorder="1" applyAlignment="1">
      <alignment horizontal="center" vertical="center"/>
    </xf>
    <xf numFmtId="0" fontId="47" fillId="19" borderId="1" xfId="0" applyFont="1" applyFill="1" applyBorder="1" applyAlignment="1">
      <alignment horizontal="center" vertical="center" wrapText="1"/>
    </xf>
    <xf numFmtId="0" fontId="33" fillId="0" borderId="8" xfId="0" applyFont="1" applyBorder="1" applyAlignment="1">
      <alignment horizontal="center" vertical="center" wrapText="1"/>
    </xf>
    <xf numFmtId="1" fontId="53" fillId="19" borderId="1" xfId="0" applyNumberFormat="1" applyFont="1" applyFill="1" applyBorder="1" applyAlignment="1">
      <alignment horizontal="center" vertical="center"/>
    </xf>
    <xf numFmtId="3" fontId="60" fillId="19" borderId="1" xfId="0" applyNumberFormat="1" applyFont="1" applyFill="1" applyBorder="1" applyAlignment="1">
      <alignment horizontal="center" vertical="center" wrapText="1"/>
    </xf>
    <xf numFmtId="0" fontId="38" fillId="19" borderId="1" xfId="0" applyFont="1" applyFill="1" applyBorder="1" applyAlignment="1">
      <alignment horizontal="center" vertical="center"/>
    </xf>
    <xf numFmtId="0" fontId="6" fillId="19" borderId="1" xfId="0" applyFont="1" applyFill="1" applyBorder="1" applyAlignment="1">
      <alignment horizontal="center" vertical="center"/>
    </xf>
    <xf numFmtId="10" fontId="6" fillId="19" borderId="1" xfId="0" applyNumberFormat="1" applyFont="1" applyFill="1" applyBorder="1" applyAlignment="1">
      <alignment horizontal="center" vertical="center"/>
    </xf>
    <xf numFmtId="10" fontId="6" fillId="19" borderId="1" xfId="5" applyNumberFormat="1" applyFont="1" applyFill="1" applyBorder="1" applyAlignment="1">
      <alignment horizontal="center" vertical="center"/>
    </xf>
    <xf numFmtId="9" fontId="6" fillId="19" borderId="1" xfId="5" applyFont="1" applyFill="1" applyBorder="1" applyAlignment="1">
      <alignment horizontal="center" vertical="center"/>
    </xf>
    <xf numFmtId="0" fontId="16" fillId="20" borderId="1" xfId="0" applyFont="1" applyFill="1" applyBorder="1" applyAlignment="1">
      <alignment horizontal="center" vertical="center" wrapText="1"/>
    </xf>
    <xf numFmtId="9" fontId="23" fillId="19" borderId="1" xfId="5" applyFont="1" applyFill="1" applyBorder="1" applyAlignment="1">
      <alignment horizontal="center" vertical="center"/>
    </xf>
    <xf numFmtId="0" fontId="23" fillId="19" borderId="1" xfId="0" applyFont="1" applyFill="1" applyBorder="1" applyAlignment="1">
      <alignment horizontal="center" vertical="center"/>
    </xf>
    <xf numFmtId="9" fontId="16" fillId="20" borderId="1" xfId="0" applyNumberFormat="1" applyFont="1" applyFill="1" applyBorder="1" applyAlignment="1">
      <alignment horizontal="center" vertical="center"/>
    </xf>
    <xf numFmtId="0" fontId="22" fillId="20" borderId="1" xfId="0" applyFont="1" applyFill="1" applyBorder="1" applyAlignment="1">
      <alignment horizontal="center" vertical="center"/>
    </xf>
    <xf numFmtId="9" fontId="23" fillId="19" borderId="1" xfId="0" applyNumberFormat="1" applyFont="1" applyFill="1" applyBorder="1" applyAlignment="1">
      <alignment horizontal="center" vertical="center"/>
    </xf>
    <xf numFmtId="0" fontId="16" fillId="20" borderId="4" xfId="0" applyFont="1" applyFill="1" applyBorder="1" applyAlignment="1">
      <alignment horizontal="center" vertical="center" wrapText="1"/>
    </xf>
    <xf numFmtId="0" fontId="16" fillId="20" borderId="2" xfId="0" applyFont="1" applyFill="1" applyBorder="1" applyAlignment="1">
      <alignment horizontal="center" vertical="center" wrapText="1"/>
    </xf>
    <xf numFmtId="0" fontId="16" fillId="20" borderId="3" xfId="0" applyFont="1" applyFill="1" applyBorder="1" applyAlignment="1">
      <alignment horizontal="center" vertical="center" wrapText="1"/>
    </xf>
    <xf numFmtId="0" fontId="7" fillId="20" borderId="4" xfId="0" applyFont="1" applyFill="1" applyBorder="1" applyAlignment="1">
      <alignment horizontal="center" vertical="center" wrapText="1"/>
    </xf>
    <xf numFmtId="0" fontId="7" fillId="20" borderId="2" xfId="0" applyFont="1" applyFill="1" applyBorder="1" applyAlignment="1">
      <alignment horizontal="center" vertical="center" wrapText="1"/>
    </xf>
    <xf numFmtId="0" fontId="7" fillId="20" borderId="3" xfId="0" applyFont="1" applyFill="1" applyBorder="1" applyAlignment="1">
      <alignment horizontal="center" vertical="center" wrapText="1"/>
    </xf>
    <xf numFmtId="9" fontId="23" fillId="19" borderId="4" xfId="0" applyNumberFormat="1" applyFont="1" applyFill="1" applyBorder="1" applyAlignment="1">
      <alignment horizontal="center" vertical="center"/>
    </xf>
    <xf numFmtId="0" fontId="23" fillId="19" borderId="2" xfId="0" applyFont="1" applyFill="1" applyBorder="1" applyAlignment="1">
      <alignment horizontal="center" vertical="center"/>
    </xf>
    <xf numFmtId="0" fontId="23" fillId="19" borderId="3" xfId="0" applyFont="1" applyFill="1" applyBorder="1" applyAlignment="1">
      <alignment horizontal="center" vertical="center"/>
    </xf>
    <xf numFmtId="0" fontId="22" fillId="20" borderId="4" xfId="0" applyFont="1" applyFill="1" applyBorder="1" applyAlignment="1">
      <alignment horizontal="center" vertical="center"/>
    </xf>
    <xf numFmtId="0" fontId="22" fillId="20" borderId="2" xfId="0" applyFont="1" applyFill="1" applyBorder="1" applyAlignment="1">
      <alignment horizontal="center" vertical="center"/>
    </xf>
    <xf numFmtId="0" fontId="22" fillId="20" borderId="3" xfId="0" applyFont="1" applyFill="1" applyBorder="1" applyAlignment="1">
      <alignment horizontal="center" vertical="center"/>
    </xf>
    <xf numFmtId="0" fontId="6" fillId="19" borderId="1" xfId="0" applyFont="1" applyFill="1" applyBorder="1" applyAlignment="1">
      <alignment horizontal="center" vertical="center" wrapText="1"/>
    </xf>
    <xf numFmtId="0" fontId="16" fillId="19" borderId="1" xfId="0" applyFont="1" applyFill="1" applyBorder="1" applyAlignment="1">
      <alignment horizontal="center" vertical="center" wrapText="1"/>
    </xf>
    <xf numFmtId="0" fontId="16" fillId="20" borderId="1" xfId="0" applyFont="1" applyFill="1" applyBorder="1" applyAlignment="1">
      <alignment horizontal="center" vertical="center"/>
    </xf>
    <xf numFmtId="1" fontId="16" fillId="20" borderId="1" xfId="0" applyNumberFormat="1" applyFont="1" applyFill="1" applyBorder="1" applyAlignment="1">
      <alignment vertical="center"/>
    </xf>
    <xf numFmtId="0" fontId="16" fillId="20" borderId="1" xfId="0" applyFont="1" applyFill="1" applyBorder="1" applyAlignment="1">
      <alignment vertical="center" wrapText="1"/>
    </xf>
    <xf numFmtId="0" fontId="15" fillId="20" borderId="4" xfId="0" applyFont="1" applyFill="1" applyBorder="1" applyAlignment="1">
      <alignment vertical="center" wrapText="1"/>
    </xf>
    <xf numFmtId="0" fontId="15" fillId="20" borderId="2" xfId="0" applyFont="1" applyFill="1" applyBorder="1" applyAlignment="1">
      <alignment vertical="center" wrapText="1"/>
    </xf>
    <xf numFmtId="0" fontId="15" fillId="20" borderId="3" xfId="0" applyFont="1" applyFill="1" applyBorder="1" applyAlignment="1">
      <alignment vertical="center" wrapText="1"/>
    </xf>
    <xf numFmtId="1" fontId="16" fillId="20" borderId="1" xfId="0" applyNumberFormat="1" applyFont="1" applyFill="1" applyBorder="1" applyAlignment="1">
      <alignment vertical="center" wrapText="1"/>
    </xf>
    <xf numFmtId="0" fontId="7" fillId="20" borderId="1" xfId="0" applyFont="1" applyFill="1" applyBorder="1" applyAlignment="1">
      <alignment vertical="center"/>
    </xf>
    <xf numFmtId="0" fontId="16" fillId="20" borderId="1" xfId="0" applyFont="1" applyFill="1" applyBorder="1" applyAlignment="1">
      <alignment vertical="center"/>
    </xf>
    <xf numFmtId="0" fontId="24" fillId="20" borderId="1" xfId="0" applyFont="1" applyFill="1" applyBorder="1" applyAlignment="1">
      <alignment vertical="center" wrapText="1"/>
    </xf>
    <xf numFmtId="0" fontId="16" fillId="19" borderId="1" xfId="0" applyFont="1" applyFill="1" applyBorder="1" applyAlignment="1">
      <alignment horizontal="center" vertical="center"/>
    </xf>
    <xf numFmtId="0" fontId="15" fillId="20" borderId="4" xfId="0" applyFont="1" applyFill="1" applyBorder="1" applyAlignment="1">
      <alignment horizontal="center" vertical="center" wrapText="1"/>
    </xf>
    <xf numFmtId="0" fontId="15" fillId="20" borderId="2" xfId="0" applyFont="1" applyFill="1" applyBorder="1" applyAlignment="1">
      <alignment horizontal="center" vertical="center" wrapText="1"/>
    </xf>
    <xf numFmtId="0" fontId="15" fillId="20" borderId="3" xfId="0" applyFont="1" applyFill="1" applyBorder="1" applyAlignment="1">
      <alignment horizontal="center" vertical="center" wrapText="1"/>
    </xf>
    <xf numFmtId="0" fontId="32" fillId="19" borderId="5" xfId="0" applyFont="1" applyFill="1" applyBorder="1" applyAlignment="1">
      <alignment horizontal="center" vertical="center" wrapText="1"/>
    </xf>
    <xf numFmtId="0" fontId="32" fillId="19" borderId="7" xfId="0" applyFont="1" applyFill="1" applyBorder="1" applyAlignment="1">
      <alignment horizontal="center" vertical="center" wrapText="1"/>
    </xf>
    <xf numFmtId="0" fontId="32" fillId="19" borderId="6" xfId="0" applyFont="1" applyFill="1" applyBorder="1" applyAlignment="1">
      <alignment horizontal="center" vertical="center" wrapText="1"/>
    </xf>
    <xf numFmtId="0" fontId="32" fillId="20" borderId="5" xfId="0" applyFont="1" applyFill="1" applyBorder="1" applyAlignment="1">
      <alignment horizontal="center" vertical="center" wrapText="1"/>
    </xf>
    <xf numFmtId="0" fontId="32" fillId="20" borderId="7" xfId="0" applyFont="1" applyFill="1" applyBorder="1" applyAlignment="1">
      <alignment horizontal="center" vertical="center" wrapText="1"/>
    </xf>
    <xf numFmtId="0" fontId="32" fillId="20" borderId="6" xfId="0" applyFont="1" applyFill="1" applyBorder="1" applyAlignment="1">
      <alignment horizontal="center" vertical="center" wrapText="1"/>
    </xf>
    <xf numFmtId="14" fontId="16" fillId="20" borderId="1" xfId="0" applyNumberFormat="1" applyFont="1" applyFill="1" applyBorder="1" applyAlignment="1">
      <alignment vertical="center"/>
    </xf>
    <xf numFmtId="0" fontId="15" fillId="20" borderId="1" xfId="0" applyFont="1" applyFill="1" applyBorder="1" applyAlignment="1">
      <alignment vertical="center"/>
    </xf>
    <xf numFmtId="164" fontId="16" fillId="20" borderId="1" xfId="0" applyNumberFormat="1" applyFont="1" applyFill="1" applyBorder="1" applyAlignment="1">
      <alignment vertical="center"/>
    </xf>
    <xf numFmtId="0" fontId="15" fillId="20" borderId="1" xfId="0" applyFont="1" applyFill="1" applyBorder="1" applyAlignment="1">
      <alignment horizontal="center" vertical="center" wrapText="1"/>
    </xf>
    <xf numFmtId="0" fontId="16" fillId="20" borderId="1" xfId="0" applyFont="1" applyFill="1" applyBorder="1" applyAlignment="1">
      <alignment vertical="top" wrapText="1"/>
    </xf>
    <xf numFmtId="9" fontId="6" fillId="19" borderId="1" xfId="0" applyNumberFormat="1" applyFont="1" applyFill="1" applyBorder="1" applyAlignment="1">
      <alignment horizontal="center" vertical="center"/>
    </xf>
    <xf numFmtId="9" fontId="15" fillId="20" borderId="1" xfId="0" applyNumberFormat="1" applyFont="1" applyFill="1" applyBorder="1" applyAlignment="1">
      <alignment horizontal="center" vertical="center" wrapText="1"/>
    </xf>
    <xf numFmtId="10" fontId="22" fillId="20" borderId="1" xfId="0" applyNumberFormat="1" applyFont="1" applyFill="1" applyBorder="1" applyAlignment="1">
      <alignment horizontal="center" vertical="center"/>
    </xf>
    <xf numFmtId="0" fontId="15" fillId="20" borderId="1" xfId="0" applyFont="1" applyFill="1" applyBorder="1" applyAlignment="1">
      <alignment vertical="center" wrapText="1"/>
    </xf>
    <xf numFmtId="9" fontId="22" fillId="20" borderId="1" xfId="0" applyNumberFormat="1" applyFont="1" applyFill="1" applyBorder="1" applyAlignment="1">
      <alignment horizontal="center" vertical="center"/>
    </xf>
    <xf numFmtId="10" fontId="22" fillId="20" borderId="4" xfId="0" applyNumberFormat="1" applyFont="1" applyFill="1" applyBorder="1" applyAlignment="1">
      <alignment horizontal="center" vertical="center"/>
    </xf>
    <xf numFmtId="9" fontId="16" fillId="19" borderId="4" xfId="0" applyNumberFormat="1" applyFont="1" applyFill="1" applyBorder="1" applyAlignment="1">
      <alignment horizontal="center" vertical="center"/>
    </xf>
    <xf numFmtId="9" fontId="16" fillId="19" borderId="2" xfId="0" applyNumberFormat="1" applyFont="1" applyFill="1" applyBorder="1" applyAlignment="1">
      <alignment horizontal="center" vertical="center"/>
    </xf>
    <xf numFmtId="9" fontId="16" fillId="19" borderId="3" xfId="0" applyNumberFormat="1" applyFont="1" applyFill="1" applyBorder="1" applyAlignment="1">
      <alignment horizontal="center" vertical="center"/>
    </xf>
    <xf numFmtId="0" fontId="37" fillId="20" borderId="5" xfId="0" applyFont="1" applyFill="1" applyBorder="1" applyAlignment="1">
      <alignment horizontal="center" vertical="center" wrapText="1"/>
    </xf>
    <xf numFmtId="0" fontId="37" fillId="20" borderId="7" xfId="0" applyFont="1" applyFill="1" applyBorder="1" applyAlignment="1">
      <alignment horizontal="center" vertical="center" wrapText="1"/>
    </xf>
    <xf numFmtId="0" fontId="37" fillId="20" borderId="6" xfId="0" applyFont="1" applyFill="1" applyBorder="1" applyAlignment="1">
      <alignment horizontal="center" vertical="center" wrapText="1"/>
    </xf>
    <xf numFmtId="9" fontId="16" fillId="20" borderId="4" xfId="0" applyNumberFormat="1" applyFont="1" applyFill="1" applyBorder="1" applyAlignment="1">
      <alignment horizontal="center" vertical="center" wrapText="1"/>
    </xf>
    <xf numFmtId="9" fontId="16" fillId="20" borderId="2" xfId="0" applyNumberFormat="1" applyFont="1" applyFill="1" applyBorder="1" applyAlignment="1">
      <alignment horizontal="center" vertical="center" wrapText="1"/>
    </xf>
    <xf numFmtId="9" fontId="16" fillId="20" borderId="3" xfId="0" applyNumberFormat="1" applyFont="1" applyFill="1" applyBorder="1" applyAlignment="1">
      <alignment horizontal="center" vertical="center" wrapText="1"/>
    </xf>
    <xf numFmtId="10" fontId="16" fillId="20" borderId="1" xfId="5" applyNumberFormat="1" applyFont="1" applyFill="1" applyBorder="1" applyAlignment="1">
      <alignment horizontal="center" vertical="center" wrapText="1"/>
    </xf>
    <xf numFmtId="165" fontId="16" fillId="20" borderId="1" xfId="6" applyFont="1" applyFill="1" applyBorder="1" applyAlignment="1">
      <alignment horizontal="center" vertical="center" wrapText="1"/>
    </xf>
    <xf numFmtId="0" fontId="7" fillId="20" borderId="4" xfId="0" applyFont="1" applyFill="1" applyBorder="1" applyAlignment="1">
      <alignment vertical="center" wrapText="1"/>
    </xf>
    <xf numFmtId="0" fontId="7" fillId="20" borderId="3" xfId="0" applyFont="1" applyFill="1" applyBorder="1" applyAlignment="1">
      <alignment vertical="center" wrapText="1"/>
    </xf>
    <xf numFmtId="10" fontId="16" fillId="19" borderId="1" xfId="0" applyNumberFormat="1" applyFont="1" applyFill="1" applyBorder="1" applyAlignment="1">
      <alignment horizontal="center" vertical="center" wrapText="1"/>
    </xf>
    <xf numFmtId="9" fontId="16" fillId="19" borderId="1" xfId="0" applyNumberFormat="1" applyFont="1" applyFill="1" applyBorder="1" applyAlignment="1">
      <alignment horizontal="center" vertical="center" wrapText="1"/>
    </xf>
    <xf numFmtId="0" fontId="21" fillId="20" borderId="1" xfId="0" applyFont="1" applyFill="1" applyBorder="1" applyAlignment="1">
      <alignment vertical="center" wrapText="1"/>
    </xf>
    <xf numFmtId="9" fontId="15" fillId="20" borderId="1" xfId="0" applyNumberFormat="1" applyFont="1" applyFill="1" applyBorder="1" applyAlignment="1">
      <alignment vertical="center" wrapText="1"/>
    </xf>
    <xf numFmtId="10" fontId="15" fillId="20" borderId="1" xfId="0" applyNumberFormat="1" applyFont="1" applyFill="1" applyBorder="1" applyAlignment="1">
      <alignment vertical="center" wrapText="1"/>
    </xf>
    <xf numFmtId="0" fontId="41" fillId="20" borderId="5" xfId="0" applyFont="1" applyFill="1" applyBorder="1" applyAlignment="1">
      <alignment horizontal="center" vertical="center" wrapText="1"/>
    </xf>
    <xf numFmtId="0" fontId="41" fillId="20" borderId="7" xfId="0" applyFont="1" applyFill="1" applyBorder="1" applyAlignment="1">
      <alignment horizontal="center" vertical="center" wrapText="1"/>
    </xf>
    <xf numFmtId="0" fontId="41" fillId="20" borderId="6" xfId="0" applyFont="1" applyFill="1" applyBorder="1" applyAlignment="1">
      <alignment horizontal="center" vertical="center" wrapText="1"/>
    </xf>
    <xf numFmtId="0" fontId="40" fillId="20" borderId="5" xfId="0" applyFont="1" applyFill="1" applyBorder="1" applyAlignment="1">
      <alignment horizontal="center" vertical="center" wrapText="1"/>
    </xf>
    <xf numFmtId="0" fontId="40" fillId="20" borderId="7" xfId="0" applyFont="1" applyFill="1" applyBorder="1" applyAlignment="1">
      <alignment horizontal="center" vertical="center" wrapText="1"/>
    </xf>
    <xf numFmtId="0" fontId="40" fillId="20" borderId="6" xfId="0" applyFont="1" applyFill="1" applyBorder="1" applyAlignment="1">
      <alignment horizontal="center" vertical="center" wrapText="1"/>
    </xf>
    <xf numFmtId="165" fontId="16" fillId="20" borderId="4" xfId="6" applyFont="1" applyFill="1" applyBorder="1" applyAlignment="1">
      <alignment horizontal="center" vertical="center" wrapText="1"/>
    </xf>
    <xf numFmtId="165" fontId="16" fillId="20" borderId="2" xfId="6" applyFont="1" applyFill="1" applyBorder="1" applyAlignment="1">
      <alignment horizontal="center" vertical="center" wrapText="1"/>
    </xf>
    <xf numFmtId="165" fontId="16" fillId="20" borderId="3" xfId="6" applyFont="1" applyFill="1" applyBorder="1" applyAlignment="1">
      <alignment horizontal="center" vertical="center" wrapText="1"/>
    </xf>
    <xf numFmtId="166" fontId="0" fillId="19" borderId="4" xfId="4" applyFont="1" applyFill="1" applyBorder="1" applyAlignment="1">
      <alignment horizontal="center" vertical="center" wrapText="1"/>
    </xf>
    <xf numFmtId="166" fontId="0" fillId="19" borderId="2" xfId="4" applyFont="1" applyFill="1" applyBorder="1" applyAlignment="1">
      <alignment horizontal="center" vertical="center" wrapText="1"/>
    </xf>
    <xf numFmtId="166" fontId="0" fillId="19" borderId="3" xfId="4" applyFont="1" applyFill="1" applyBorder="1" applyAlignment="1">
      <alignment horizontal="center" vertical="center" wrapText="1"/>
    </xf>
    <xf numFmtId="10" fontId="16" fillId="20" borderId="4" xfId="5" applyNumberFormat="1" applyFont="1" applyFill="1" applyBorder="1" applyAlignment="1">
      <alignment horizontal="center" vertical="center" wrapText="1"/>
    </xf>
    <xf numFmtId="10" fontId="16" fillId="20" borderId="2" xfId="5" applyNumberFormat="1" applyFont="1" applyFill="1" applyBorder="1" applyAlignment="1">
      <alignment horizontal="center" vertical="center" wrapText="1"/>
    </xf>
    <xf numFmtId="10" fontId="16" fillId="20" borderId="3" xfId="5" applyNumberFormat="1" applyFont="1" applyFill="1" applyBorder="1" applyAlignment="1">
      <alignment horizontal="center" vertical="center" wrapText="1"/>
    </xf>
    <xf numFmtId="10" fontId="25" fillId="19" borderId="4" xfId="0" applyNumberFormat="1" applyFont="1" applyFill="1" applyBorder="1" applyAlignment="1">
      <alignment horizontal="center" vertical="center"/>
    </xf>
    <xf numFmtId="10" fontId="25" fillId="19" borderId="2" xfId="0" applyNumberFormat="1" applyFont="1" applyFill="1" applyBorder="1" applyAlignment="1">
      <alignment horizontal="center" vertical="center"/>
    </xf>
    <xf numFmtId="10" fontId="25" fillId="19" borderId="3" xfId="0" applyNumberFormat="1" applyFont="1" applyFill="1" applyBorder="1" applyAlignment="1">
      <alignment horizontal="center" vertical="center"/>
    </xf>
    <xf numFmtId="9" fontId="6" fillId="19" borderId="4" xfId="5" applyFont="1" applyFill="1" applyBorder="1" applyAlignment="1">
      <alignment horizontal="center" vertical="center"/>
    </xf>
    <xf numFmtId="9" fontId="6" fillId="19" borderId="2" xfId="5" applyFont="1" applyFill="1" applyBorder="1" applyAlignment="1">
      <alignment horizontal="center" vertical="center"/>
    </xf>
    <xf numFmtId="9" fontId="6" fillId="19" borderId="3" xfId="5" applyFont="1" applyFill="1" applyBorder="1" applyAlignment="1">
      <alignment horizontal="center" vertical="center"/>
    </xf>
    <xf numFmtId="0" fontId="36" fillId="20" borderId="5" xfId="0" applyFont="1" applyFill="1" applyBorder="1" applyAlignment="1">
      <alignment horizontal="center" vertical="center" wrapText="1"/>
    </xf>
    <xf numFmtId="0" fontId="36" fillId="20" borderId="7" xfId="0" applyFont="1" applyFill="1" applyBorder="1" applyAlignment="1">
      <alignment horizontal="center" vertical="center" wrapText="1"/>
    </xf>
    <xf numFmtId="0" fontId="36" fillId="20" borderId="6" xfId="0" applyFont="1" applyFill="1" applyBorder="1" applyAlignment="1">
      <alignment horizontal="center" vertical="center" wrapText="1"/>
    </xf>
    <xf numFmtId="14" fontId="16" fillId="20" borderId="1" xfId="0" applyNumberFormat="1" applyFont="1" applyFill="1" applyBorder="1" applyAlignment="1">
      <alignment horizontal="center" vertical="center"/>
    </xf>
    <xf numFmtId="9" fontId="16" fillId="20" borderId="1" xfId="5" applyFont="1" applyFill="1" applyBorder="1" applyAlignment="1">
      <alignment horizontal="center" vertical="center" wrapText="1"/>
    </xf>
    <xf numFmtId="0" fontId="32" fillId="19" borderId="8" xfId="0" applyFont="1" applyFill="1" applyBorder="1" applyAlignment="1">
      <alignment horizontal="center" vertical="center" wrapText="1"/>
    </xf>
    <xf numFmtId="0" fontId="16" fillId="20" borderId="4" xfId="0" applyFont="1" applyFill="1" applyBorder="1" applyAlignment="1">
      <alignment horizontal="center" vertical="center"/>
    </xf>
    <xf numFmtId="0" fontId="16" fillId="20" borderId="2" xfId="0" applyFont="1" applyFill="1" applyBorder="1" applyAlignment="1">
      <alignment horizontal="center" vertical="center"/>
    </xf>
    <xf numFmtId="0" fontId="16" fillId="20" borderId="3" xfId="0" applyFont="1" applyFill="1" applyBorder="1" applyAlignment="1">
      <alignment horizontal="center" vertical="center"/>
    </xf>
    <xf numFmtId="9" fontId="16" fillId="20" borderId="4" xfId="5" applyFont="1" applyFill="1" applyBorder="1" applyAlignment="1">
      <alignment horizontal="center" vertical="center"/>
    </xf>
    <xf numFmtId="9" fontId="16" fillId="20" borderId="2" xfId="5" applyFont="1" applyFill="1" applyBorder="1" applyAlignment="1">
      <alignment horizontal="center" vertical="center"/>
    </xf>
    <xf numFmtId="9" fontId="16" fillId="20" borderId="3" xfId="5" applyFont="1" applyFill="1" applyBorder="1" applyAlignment="1">
      <alignment horizontal="center" vertical="center"/>
    </xf>
  </cellXfs>
  <cellStyles count="13">
    <cellStyle name="Millares" xfId="3" builtinId="3"/>
    <cellStyle name="Millares 2" xfId="7" xr:uid="{00000000-0005-0000-0000-000002000000}"/>
    <cellStyle name="Millares 2 2" xfId="10" xr:uid="{194DEDE2-1FE2-4A14-8051-03B6CB7C383F}"/>
    <cellStyle name="Millares 3" xfId="9" xr:uid="{8B409AF3-839C-4CDA-A270-4F634F4FBA03}"/>
    <cellStyle name="Moneda" xfId="4" builtinId="4"/>
    <cellStyle name="Moneda [0]" xfId="6" builtinId="7"/>
    <cellStyle name="Moneda [0] 2" xfId="8" xr:uid="{00000000-0005-0000-0000-000005000000}"/>
    <cellStyle name="Moneda [0] 2 2" xfId="12" xr:uid="{DA7175A6-48AA-4D7F-A001-8E5F0773A365}"/>
    <cellStyle name="Moneda [0] 3" xfId="11" xr:uid="{D1C1D198-78E4-4B4F-A0BC-C6714B13271F}"/>
    <cellStyle name="Moneda 2" xfId="2" xr:uid="{00000000-0005-0000-0000-000006000000}"/>
    <cellStyle name="Moneda 3" xfId="1" xr:uid="{00000000-0005-0000-0000-000007000000}"/>
    <cellStyle name="Normal" xfId="0" builtinId="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V679"/>
  <sheetViews>
    <sheetView topLeftCell="AS1" zoomScale="62" zoomScaleNormal="62" workbookViewId="0">
      <pane ySplit="1" topLeftCell="A2" activePane="bottomLeft" state="frozen"/>
      <selection activeCell="L1" sqref="L1"/>
      <selection pane="bottomLeft" activeCell="A2" sqref="A2:AV128"/>
    </sheetView>
  </sheetViews>
  <sheetFormatPr baseColWidth="10" defaultColWidth="11.453125" defaultRowHeight="18.5"/>
  <cols>
    <col min="1" max="1" width="24" style="105" customWidth="1"/>
    <col min="2" max="2" width="21.26953125" style="105" customWidth="1"/>
    <col min="3" max="3" width="29" style="105" customWidth="1"/>
    <col min="4" max="4" width="16.54296875" style="105" customWidth="1"/>
    <col min="5" max="5" width="41.26953125" style="105" customWidth="1"/>
    <col min="6" max="7" width="33.81640625" style="105" customWidth="1"/>
    <col min="8" max="8" width="31" style="105" customWidth="1"/>
    <col min="9" max="9" width="34" style="105" customWidth="1"/>
    <col min="10" max="10" width="25.1796875" style="108" customWidth="1"/>
    <col min="11" max="11" width="20.81640625" style="105" customWidth="1"/>
    <col min="12" max="12" width="29.81640625" style="108" customWidth="1"/>
    <col min="13" max="13" width="29.6328125" style="105" bestFit="1" customWidth="1"/>
    <col min="14" max="14" width="23.81640625" style="109" customWidth="1"/>
    <col min="15" max="15" width="22" style="105" customWidth="1"/>
    <col min="16" max="19" width="26.7265625" style="105" customWidth="1"/>
    <col min="20" max="20" width="31.1796875" style="108" customWidth="1"/>
    <col min="21" max="21" width="18.54296875" style="105" customWidth="1"/>
    <col min="22" max="22" width="32.453125" style="108" customWidth="1"/>
    <col min="23" max="23" width="39.26953125" style="105" customWidth="1"/>
    <col min="24" max="24" width="21.1796875" style="108" customWidth="1"/>
    <col min="25" max="25" width="29.7265625" style="4" hidden="1" customWidth="1"/>
    <col min="26" max="27" width="46" style="108" customWidth="1"/>
    <col min="28" max="28" width="29.81640625" style="108" customWidth="1"/>
    <col min="29" max="29" width="19.26953125" style="108" customWidth="1"/>
    <col min="30" max="30" width="28.54296875" style="108" customWidth="1"/>
    <col min="31" max="31" width="21" style="108" customWidth="1"/>
    <col min="32" max="32" width="23.54296875" style="108" customWidth="1"/>
    <col min="33" max="33" width="23.81640625" style="105" customWidth="1"/>
    <col min="34" max="34" width="28.26953125" style="105" customWidth="1"/>
    <col min="35" max="35" width="22.81640625" style="105" customWidth="1"/>
    <col min="36" max="36" width="24.54296875" style="105" customWidth="1"/>
    <col min="37" max="37" width="28.26953125" style="105" customWidth="1"/>
    <col min="38" max="39" width="37" style="105" customWidth="1"/>
    <col min="40" max="40" width="32.26953125" style="105" customWidth="1"/>
    <col min="41" max="41" width="34.81640625" style="1" hidden="1" customWidth="1"/>
    <col min="42" max="42" width="37.26953125" style="1" hidden="1" customWidth="1"/>
    <col min="43" max="43" width="42.26953125" style="4" hidden="1" customWidth="1"/>
    <col min="44" max="44" width="33.81640625" style="108" customWidth="1"/>
    <col min="45" max="46" width="42.26953125" style="108" customWidth="1"/>
    <col min="47" max="47" width="80" style="129" customWidth="1"/>
    <col min="48" max="48" width="78.453125" style="105" customWidth="1"/>
    <col min="49" max="16384" width="11.453125" style="105"/>
  </cols>
  <sheetData>
    <row r="1" spans="1:48" ht="72" customHeight="1">
      <c r="A1" s="100" t="s">
        <v>0</v>
      </c>
      <c r="B1" s="100" t="s">
        <v>1</v>
      </c>
      <c r="C1" s="100" t="s">
        <v>2</v>
      </c>
      <c r="D1" s="100" t="s">
        <v>3</v>
      </c>
      <c r="E1" s="100" t="s">
        <v>4</v>
      </c>
      <c r="F1" s="100" t="s">
        <v>5</v>
      </c>
      <c r="G1" s="101" t="s">
        <v>6</v>
      </c>
      <c r="H1" s="100" t="s">
        <v>7</v>
      </c>
      <c r="I1" s="100" t="s">
        <v>8</v>
      </c>
      <c r="J1" s="100" t="s">
        <v>9</v>
      </c>
      <c r="K1" s="100" t="s">
        <v>3</v>
      </c>
      <c r="L1" s="100" t="s">
        <v>10</v>
      </c>
      <c r="M1" s="100" t="s">
        <v>11</v>
      </c>
      <c r="N1" s="102" t="s">
        <v>14</v>
      </c>
      <c r="O1" s="100" t="s">
        <v>15</v>
      </c>
      <c r="P1" s="100" t="s">
        <v>12</v>
      </c>
      <c r="Q1" s="101" t="s">
        <v>13</v>
      </c>
      <c r="R1" s="102" t="s">
        <v>758</v>
      </c>
      <c r="S1" s="102" t="s">
        <v>752</v>
      </c>
      <c r="T1" s="100" t="s">
        <v>16</v>
      </c>
      <c r="U1" s="100" t="s">
        <v>17</v>
      </c>
      <c r="V1" s="100" t="s">
        <v>18</v>
      </c>
      <c r="W1" s="100" t="s">
        <v>19</v>
      </c>
      <c r="X1" s="100" t="s">
        <v>20</v>
      </c>
      <c r="Y1" s="64" t="s">
        <v>21</v>
      </c>
      <c r="Z1" s="101" t="s">
        <v>22</v>
      </c>
      <c r="AA1" s="92" t="s">
        <v>800</v>
      </c>
      <c r="AB1" s="100" t="s">
        <v>23</v>
      </c>
      <c r="AC1" s="100" t="s">
        <v>24</v>
      </c>
      <c r="AD1" s="100" t="s">
        <v>25</v>
      </c>
      <c r="AE1" s="100" t="s">
        <v>26</v>
      </c>
      <c r="AF1" s="100" t="s">
        <v>27</v>
      </c>
      <c r="AG1" s="100" t="s">
        <v>28</v>
      </c>
      <c r="AH1" s="100" t="s">
        <v>29</v>
      </c>
      <c r="AI1" s="100" t="s">
        <v>30</v>
      </c>
      <c r="AJ1" s="100" t="s">
        <v>31</v>
      </c>
      <c r="AK1" s="100" t="s">
        <v>32</v>
      </c>
      <c r="AL1" s="100" t="s">
        <v>33</v>
      </c>
      <c r="AM1" s="100" t="s">
        <v>34</v>
      </c>
      <c r="AN1" s="100" t="s">
        <v>35</v>
      </c>
      <c r="AO1" s="64" t="s">
        <v>36</v>
      </c>
      <c r="AP1" s="64" t="s">
        <v>37</v>
      </c>
      <c r="AQ1" s="64" t="s">
        <v>38</v>
      </c>
      <c r="AR1" s="104" t="s">
        <v>787</v>
      </c>
      <c r="AS1" s="101" t="s">
        <v>788</v>
      </c>
      <c r="AT1" s="100" t="s">
        <v>789</v>
      </c>
      <c r="AU1" s="100" t="s">
        <v>39</v>
      </c>
      <c r="AV1" s="101" t="s">
        <v>40</v>
      </c>
    </row>
    <row r="2" spans="1:48" s="106" customFormat="1" ht="121.5" customHeight="1">
      <c r="A2" s="462" t="s">
        <v>41</v>
      </c>
      <c r="B2" s="396" t="s">
        <v>42</v>
      </c>
      <c r="C2" s="396" t="s">
        <v>43</v>
      </c>
      <c r="D2" s="396" t="s">
        <v>44</v>
      </c>
      <c r="E2" s="396" t="s">
        <v>45</v>
      </c>
      <c r="F2" s="460">
        <v>2.2499999999999999E-2</v>
      </c>
      <c r="G2" s="460">
        <v>2.2499999999999999E-2</v>
      </c>
      <c r="H2" s="396" t="s">
        <v>46</v>
      </c>
      <c r="I2" s="157" t="s">
        <v>47</v>
      </c>
      <c r="J2" s="157" t="s">
        <v>48</v>
      </c>
      <c r="K2" s="157" t="s">
        <v>49</v>
      </c>
      <c r="L2" s="158" t="s">
        <v>50</v>
      </c>
      <c r="M2" s="157">
        <v>4</v>
      </c>
      <c r="N2" s="157">
        <v>1</v>
      </c>
      <c r="O2" s="157" t="s">
        <v>51</v>
      </c>
      <c r="P2" s="157">
        <v>0</v>
      </c>
      <c r="Q2" s="157">
        <v>0</v>
      </c>
      <c r="R2" s="103">
        <f>Q2/N2</f>
        <v>0</v>
      </c>
      <c r="S2" s="111">
        <f>(O2+Q2)/M2</f>
        <v>0.3125</v>
      </c>
      <c r="T2" s="425" t="s">
        <v>52</v>
      </c>
      <c r="U2" s="421" t="s">
        <v>53</v>
      </c>
      <c r="V2" s="425" t="s">
        <v>54</v>
      </c>
      <c r="W2" s="158" t="s">
        <v>55</v>
      </c>
      <c r="X2" s="157">
        <v>1</v>
      </c>
      <c r="Y2" s="65">
        <v>0</v>
      </c>
      <c r="Z2" s="157">
        <v>0</v>
      </c>
      <c r="AA2" s="157">
        <f>Z2/X2</f>
        <v>0</v>
      </c>
      <c r="AB2" s="443">
        <v>44564</v>
      </c>
      <c r="AC2" s="421">
        <v>363</v>
      </c>
      <c r="AD2" s="421" t="s">
        <v>56</v>
      </c>
      <c r="AE2" s="421" t="s">
        <v>56</v>
      </c>
      <c r="AF2" s="161">
        <v>0.3</v>
      </c>
      <c r="AG2" s="425" t="s">
        <v>57</v>
      </c>
      <c r="AH2" s="425" t="s">
        <v>58</v>
      </c>
      <c r="AI2" s="396" t="s">
        <v>59</v>
      </c>
      <c r="AJ2" s="396" t="s">
        <v>60</v>
      </c>
      <c r="AK2" s="396" t="s">
        <v>61</v>
      </c>
      <c r="AL2" s="425" t="s">
        <v>62</v>
      </c>
      <c r="AM2" s="396" t="s">
        <v>63</v>
      </c>
      <c r="AN2" s="396" t="s">
        <v>64</v>
      </c>
      <c r="AO2" s="424" t="s">
        <v>65</v>
      </c>
      <c r="AP2" s="66" t="s">
        <v>66</v>
      </c>
      <c r="AQ2" s="67">
        <v>44564</v>
      </c>
      <c r="AR2" s="429">
        <v>319471142</v>
      </c>
      <c r="AS2" s="429">
        <v>40595000</v>
      </c>
      <c r="AT2" s="480">
        <f>AS2/AR2</f>
        <v>0.12706938018207603</v>
      </c>
      <c r="AU2" s="163" t="s">
        <v>67</v>
      </c>
      <c r="AV2" s="164" t="s">
        <v>68</v>
      </c>
    </row>
    <row r="3" spans="1:48" s="106" customFormat="1" ht="120" customHeight="1">
      <c r="A3" s="462"/>
      <c r="B3" s="396"/>
      <c r="C3" s="396"/>
      <c r="D3" s="396"/>
      <c r="E3" s="396"/>
      <c r="F3" s="396"/>
      <c r="G3" s="460"/>
      <c r="H3" s="396"/>
      <c r="I3" s="421" t="s">
        <v>69</v>
      </c>
      <c r="J3" s="421" t="s">
        <v>70</v>
      </c>
      <c r="K3" s="421" t="s">
        <v>49</v>
      </c>
      <c r="L3" s="461" t="s">
        <v>71</v>
      </c>
      <c r="M3" s="450">
        <v>4</v>
      </c>
      <c r="N3" s="450">
        <v>1</v>
      </c>
      <c r="O3" s="450">
        <v>2</v>
      </c>
      <c r="P3" s="450">
        <v>0</v>
      </c>
      <c r="Q3" s="450">
        <v>0</v>
      </c>
      <c r="R3" s="444">
        <f>Q3/N3</f>
        <v>0</v>
      </c>
      <c r="S3" s="445">
        <f>(O3+Q3)/M3</f>
        <v>0.5</v>
      </c>
      <c r="T3" s="425"/>
      <c r="U3" s="421"/>
      <c r="V3" s="425"/>
      <c r="W3" s="158" t="s">
        <v>72</v>
      </c>
      <c r="X3" s="157">
        <v>1</v>
      </c>
      <c r="Y3" s="65">
        <v>0</v>
      </c>
      <c r="Z3" s="157">
        <v>0</v>
      </c>
      <c r="AA3" s="157">
        <f t="shared" ref="AA3:AA8" si="0">Z3/X3</f>
        <v>0</v>
      </c>
      <c r="AB3" s="421"/>
      <c r="AC3" s="421"/>
      <c r="AD3" s="421"/>
      <c r="AE3" s="421"/>
      <c r="AF3" s="428">
        <v>0.4</v>
      </c>
      <c r="AG3" s="425"/>
      <c r="AH3" s="425"/>
      <c r="AI3" s="396"/>
      <c r="AJ3" s="396"/>
      <c r="AK3" s="396"/>
      <c r="AL3" s="425"/>
      <c r="AM3" s="396"/>
      <c r="AN3" s="396"/>
      <c r="AO3" s="424"/>
      <c r="AP3" s="426" t="s">
        <v>73</v>
      </c>
      <c r="AQ3" s="427">
        <v>44564</v>
      </c>
      <c r="AR3" s="430"/>
      <c r="AS3" s="430"/>
      <c r="AT3" s="481"/>
      <c r="AU3" s="420" t="s">
        <v>74</v>
      </c>
      <c r="AV3" s="393" t="s">
        <v>75</v>
      </c>
    </row>
    <row r="4" spans="1:48" s="106" customFormat="1" ht="105" customHeight="1">
      <c r="A4" s="462"/>
      <c r="B4" s="396"/>
      <c r="C4" s="396"/>
      <c r="D4" s="396"/>
      <c r="E4" s="396"/>
      <c r="F4" s="396"/>
      <c r="G4" s="460"/>
      <c r="H4" s="396"/>
      <c r="I4" s="421"/>
      <c r="J4" s="421"/>
      <c r="K4" s="421"/>
      <c r="L4" s="461"/>
      <c r="M4" s="450"/>
      <c r="N4" s="450"/>
      <c r="O4" s="450"/>
      <c r="P4" s="450"/>
      <c r="Q4" s="450"/>
      <c r="R4" s="444"/>
      <c r="S4" s="446"/>
      <c r="T4" s="425"/>
      <c r="U4" s="421"/>
      <c r="V4" s="425"/>
      <c r="W4" s="158" t="s">
        <v>76</v>
      </c>
      <c r="X4" s="157">
        <v>1</v>
      </c>
      <c r="Y4" s="65">
        <v>0</v>
      </c>
      <c r="Z4" s="157">
        <v>0</v>
      </c>
      <c r="AA4" s="157">
        <f t="shared" si="0"/>
        <v>0</v>
      </c>
      <c r="AB4" s="421"/>
      <c r="AC4" s="421"/>
      <c r="AD4" s="421"/>
      <c r="AE4" s="421"/>
      <c r="AF4" s="421"/>
      <c r="AG4" s="425"/>
      <c r="AH4" s="425"/>
      <c r="AI4" s="396"/>
      <c r="AJ4" s="396"/>
      <c r="AK4" s="396"/>
      <c r="AL4" s="425"/>
      <c r="AM4" s="396"/>
      <c r="AN4" s="396"/>
      <c r="AO4" s="424"/>
      <c r="AP4" s="426"/>
      <c r="AQ4" s="427"/>
      <c r="AR4" s="430"/>
      <c r="AS4" s="430"/>
      <c r="AT4" s="481"/>
      <c r="AU4" s="420"/>
      <c r="AV4" s="393"/>
    </row>
    <row r="5" spans="1:48" s="106" customFormat="1" ht="95.25" customHeight="1">
      <c r="A5" s="462"/>
      <c r="B5" s="396"/>
      <c r="C5" s="396"/>
      <c r="D5" s="396"/>
      <c r="E5" s="396"/>
      <c r="F5" s="396"/>
      <c r="G5" s="460"/>
      <c r="H5" s="396"/>
      <c r="I5" s="421" t="s">
        <v>77</v>
      </c>
      <c r="J5" s="421" t="s">
        <v>78</v>
      </c>
      <c r="K5" s="421" t="s">
        <v>49</v>
      </c>
      <c r="L5" s="461" t="s">
        <v>79</v>
      </c>
      <c r="M5" s="421">
        <v>4</v>
      </c>
      <c r="N5" s="421">
        <v>1</v>
      </c>
      <c r="O5" s="421">
        <v>2</v>
      </c>
      <c r="P5" s="421">
        <v>0</v>
      </c>
      <c r="Q5" s="421">
        <v>0</v>
      </c>
      <c r="R5" s="447">
        <f>Q5/N5</f>
        <v>0</v>
      </c>
      <c r="S5" s="445">
        <f>(O5+Q5)/M5</f>
        <v>0.5</v>
      </c>
      <c r="T5" s="425"/>
      <c r="U5" s="421"/>
      <c r="V5" s="425"/>
      <c r="W5" s="158" t="s">
        <v>80</v>
      </c>
      <c r="X5" s="157">
        <v>1</v>
      </c>
      <c r="Y5" s="65">
        <v>0</v>
      </c>
      <c r="Z5" s="157">
        <v>0</v>
      </c>
      <c r="AA5" s="157">
        <f t="shared" si="0"/>
        <v>0</v>
      </c>
      <c r="AB5" s="421"/>
      <c r="AC5" s="421"/>
      <c r="AD5" s="421"/>
      <c r="AE5" s="421"/>
      <c r="AF5" s="428">
        <v>0.3</v>
      </c>
      <c r="AG5" s="425"/>
      <c r="AH5" s="425"/>
      <c r="AI5" s="396"/>
      <c r="AJ5" s="396"/>
      <c r="AK5" s="396"/>
      <c r="AL5" s="425"/>
      <c r="AM5" s="396"/>
      <c r="AN5" s="396"/>
      <c r="AO5" s="424"/>
      <c r="AP5" s="66" t="s">
        <v>66</v>
      </c>
      <c r="AQ5" s="67">
        <v>44564</v>
      </c>
      <c r="AR5" s="430"/>
      <c r="AS5" s="430"/>
      <c r="AT5" s="481"/>
      <c r="AU5" s="163" t="s">
        <v>81</v>
      </c>
      <c r="AV5" s="393"/>
    </row>
    <row r="6" spans="1:48" s="106" customFormat="1" ht="108.75" customHeight="1">
      <c r="A6" s="462"/>
      <c r="B6" s="396"/>
      <c r="C6" s="396"/>
      <c r="D6" s="396"/>
      <c r="E6" s="396"/>
      <c r="F6" s="396"/>
      <c r="G6" s="460"/>
      <c r="H6" s="396"/>
      <c r="I6" s="421"/>
      <c r="J6" s="421"/>
      <c r="K6" s="421"/>
      <c r="L6" s="461"/>
      <c r="M6" s="421"/>
      <c r="N6" s="421"/>
      <c r="O6" s="421"/>
      <c r="P6" s="421"/>
      <c r="Q6" s="421"/>
      <c r="R6" s="447"/>
      <c r="S6" s="448"/>
      <c r="T6" s="425"/>
      <c r="U6" s="421"/>
      <c r="V6" s="425"/>
      <c r="W6" s="158" t="s">
        <v>82</v>
      </c>
      <c r="X6" s="157">
        <v>10</v>
      </c>
      <c r="Y6" s="65">
        <v>3</v>
      </c>
      <c r="Z6" s="157">
        <v>0</v>
      </c>
      <c r="AA6" s="157">
        <f t="shared" si="0"/>
        <v>0</v>
      </c>
      <c r="AB6" s="421"/>
      <c r="AC6" s="421"/>
      <c r="AD6" s="421"/>
      <c r="AE6" s="421"/>
      <c r="AF6" s="421"/>
      <c r="AG6" s="425"/>
      <c r="AH6" s="425"/>
      <c r="AI6" s="396"/>
      <c r="AJ6" s="396"/>
      <c r="AK6" s="396"/>
      <c r="AL6" s="425"/>
      <c r="AM6" s="396"/>
      <c r="AN6" s="396"/>
      <c r="AO6" s="53" t="s">
        <v>63</v>
      </c>
      <c r="AP6" s="66" t="s">
        <v>83</v>
      </c>
      <c r="AQ6" s="53" t="s">
        <v>83</v>
      </c>
      <c r="AR6" s="430"/>
      <c r="AS6" s="430"/>
      <c r="AT6" s="481"/>
      <c r="AU6" s="163" t="s">
        <v>84</v>
      </c>
      <c r="AV6" s="164" t="s">
        <v>84</v>
      </c>
    </row>
    <row r="7" spans="1:48" s="106" customFormat="1" ht="81" customHeight="1">
      <c r="A7" s="462"/>
      <c r="B7" s="396"/>
      <c r="C7" s="396"/>
      <c r="D7" s="396"/>
      <c r="E7" s="396"/>
      <c r="F7" s="396"/>
      <c r="G7" s="460"/>
      <c r="H7" s="396"/>
      <c r="I7" s="421"/>
      <c r="J7" s="421"/>
      <c r="K7" s="421"/>
      <c r="L7" s="461"/>
      <c r="M7" s="421"/>
      <c r="N7" s="421"/>
      <c r="O7" s="421"/>
      <c r="P7" s="421"/>
      <c r="Q7" s="421"/>
      <c r="R7" s="447"/>
      <c r="S7" s="448"/>
      <c r="T7" s="425"/>
      <c r="U7" s="421"/>
      <c r="V7" s="425"/>
      <c r="W7" s="158" t="s">
        <v>85</v>
      </c>
      <c r="X7" s="157">
        <v>0</v>
      </c>
      <c r="Y7" s="65">
        <v>0</v>
      </c>
      <c r="Z7" s="157">
        <v>0</v>
      </c>
      <c r="AA7" s="157">
        <v>0</v>
      </c>
      <c r="AB7" s="421"/>
      <c r="AC7" s="421"/>
      <c r="AD7" s="421"/>
      <c r="AE7" s="421"/>
      <c r="AF7" s="421"/>
      <c r="AG7" s="425"/>
      <c r="AH7" s="425"/>
      <c r="AI7" s="396"/>
      <c r="AJ7" s="396"/>
      <c r="AK7" s="396"/>
      <c r="AL7" s="425"/>
      <c r="AM7" s="396"/>
      <c r="AN7" s="396"/>
      <c r="AO7" s="53" t="s">
        <v>65</v>
      </c>
      <c r="AP7" s="66" t="s">
        <v>83</v>
      </c>
      <c r="AQ7" s="53" t="s">
        <v>83</v>
      </c>
      <c r="AR7" s="430"/>
      <c r="AS7" s="430"/>
      <c r="AT7" s="481"/>
      <c r="AU7" s="163" t="s">
        <v>83</v>
      </c>
      <c r="AV7" s="165" t="s">
        <v>83</v>
      </c>
    </row>
    <row r="8" spans="1:48" s="106" customFormat="1" ht="97.5" customHeight="1">
      <c r="A8" s="462"/>
      <c r="B8" s="396"/>
      <c r="C8" s="396"/>
      <c r="D8" s="396"/>
      <c r="E8" s="396"/>
      <c r="F8" s="396"/>
      <c r="G8" s="460"/>
      <c r="H8" s="396"/>
      <c r="I8" s="421"/>
      <c r="J8" s="421"/>
      <c r="K8" s="421"/>
      <c r="L8" s="461"/>
      <c r="M8" s="421"/>
      <c r="N8" s="421"/>
      <c r="O8" s="421"/>
      <c r="P8" s="421"/>
      <c r="Q8" s="421"/>
      <c r="R8" s="447"/>
      <c r="S8" s="446"/>
      <c r="T8" s="425"/>
      <c r="U8" s="421"/>
      <c r="V8" s="425"/>
      <c r="W8" s="158" t="s">
        <v>86</v>
      </c>
      <c r="X8" s="157">
        <v>1</v>
      </c>
      <c r="Y8" s="65">
        <v>0</v>
      </c>
      <c r="Z8" s="157">
        <v>0</v>
      </c>
      <c r="AA8" s="157">
        <f t="shared" si="0"/>
        <v>0</v>
      </c>
      <c r="AB8" s="421"/>
      <c r="AC8" s="421"/>
      <c r="AD8" s="421"/>
      <c r="AE8" s="421"/>
      <c r="AF8" s="421"/>
      <c r="AG8" s="425"/>
      <c r="AH8" s="425"/>
      <c r="AI8" s="396"/>
      <c r="AJ8" s="396"/>
      <c r="AK8" s="396"/>
      <c r="AL8" s="425"/>
      <c r="AM8" s="396"/>
      <c r="AN8" s="396"/>
      <c r="AO8" s="53" t="s">
        <v>65</v>
      </c>
      <c r="AP8" s="66" t="s">
        <v>66</v>
      </c>
      <c r="AQ8" s="67">
        <v>44564</v>
      </c>
      <c r="AR8" s="431"/>
      <c r="AS8" s="431"/>
      <c r="AT8" s="482"/>
      <c r="AU8" s="163" t="s">
        <v>83</v>
      </c>
      <c r="AV8" s="166" t="s">
        <v>83</v>
      </c>
    </row>
    <row r="9" spans="1:48" s="106" customFormat="1" ht="97.5" customHeight="1">
      <c r="A9" s="464" t="s">
        <v>759</v>
      </c>
      <c r="B9" s="464"/>
      <c r="C9" s="464"/>
      <c r="D9" s="464"/>
      <c r="E9" s="464"/>
      <c r="F9" s="464"/>
      <c r="G9" s="464"/>
      <c r="H9" s="464"/>
      <c r="I9" s="464"/>
      <c r="J9" s="464"/>
      <c r="K9" s="464"/>
      <c r="L9" s="464"/>
      <c r="M9" s="464"/>
      <c r="N9" s="464"/>
      <c r="O9" s="464"/>
      <c r="P9" s="464"/>
      <c r="Q9" s="464"/>
      <c r="R9" s="152">
        <f t="shared" ref="R9:S9" si="1">AVERAGE(R2:R8)</f>
        <v>0</v>
      </c>
      <c r="S9" s="152">
        <f t="shared" si="1"/>
        <v>0.4375</v>
      </c>
      <c r="T9" s="376" t="s">
        <v>801</v>
      </c>
      <c r="U9" s="377"/>
      <c r="V9" s="377"/>
      <c r="W9" s="377"/>
      <c r="X9" s="377"/>
      <c r="Y9" s="437"/>
      <c r="Z9" s="378"/>
      <c r="AA9" s="103">
        <f>AVERAGE(AA2:AA8)</f>
        <v>0</v>
      </c>
      <c r="AB9" s="157"/>
      <c r="AC9" s="157"/>
      <c r="AD9" s="157"/>
      <c r="AE9" s="157"/>
      <c r="AF9" s="157"/>
      <c r="AG9" s="160"/>
      <c r="AH9" s="160"/>
      <c r="AI9" s="162"/>
      <c r="AJ9" s="162"/>
      <c r="AK9" s="162"/>
      <c r="AL9" s="160"/>
      <c r="AM9" s="162"/>
      <c r="AN9" s="162"/>
      <c r="AO9" s="53"/>
      <c r="AP9" s="66"/>
      <c r="AQ9" s="67"/>
      <c r="AR9" s="107"/>
      <c r="AS9" s="107"/>
      <c r="AT9" s="107"/>
      <c r="AU9" s="163"/>
      <c r="AV9" s="166"/>
    </row>
    <row r="10" spans="1:48" s="106" customFormat="1" ht="97.5" customHeight="1">
      <c r="A10" s="377" t="s">
        <v>755</v>
      </c>
      <c r="B10" s="377"/>
      <c r="C10" s="377"/>
      <c r="D10" s="377"/>
      <c r="E10" s="377"/>
      <c r="F10" s="377"/>
      <c r="G10" s="377"/>
      <c r="H10" s="377"/>
      <c r="I10" s="377"/>
      <c r="J10" s="377"/>
      <c r="K10" s="377"/>
      <c r="L10" s="377"/>
      <c r="M10" s="377"/>
      <c r="N10" s="377"/>
      <c r="O10" s="377"/>
      <c r="P10" s="377"/>
      <c r="Q10" s="378"/>
      <c r="R10" s="159">
        <v>0.5</v>
      </c>
      <c r="S10" s="159">
        <v>1</v>
      </c>
      <c r="T10" s="160"/>
      <c r="U10" s="157"/>
      <c r="V10" s="160"/>
      <c r="W10" s="158"/>
      <c r="X10" s="157"/>
      <c r="Y10" s="82"/>
      <c r="Z10" s="157"/>
      <c r="AA10" s="157"/>
      <c r="AB10" s="157"/>
      <c r="AC10" s="157"/>
      <c r="AD10" s="157"/>
      <c r="AE10" s="157"/>
      <c r="AF10" s="157"/>
      <c r="AG10" s="160"/>
      <c r="AH10" s="160"/>
      <c r="AI10" s="162"/>
      <c r="AJ10" s="162"/>
      <c r="AK10" s="162"/>
      <c r="AL10" s="160"/>
      <c r="AM10" s="162"/>
      <c r="AN10" s="162"/>
      <c r="AO10" s="86"/>
      <c r="AP10" s="88"/>
      <c r="AQ10" s="89"/>
      <c r="AR10" s="107"/>
      <c r="AS10" s="107"/>
      <c r="AT10" s="107"/>
      <c r="AU10" s="163"/>
      <c r="AV10" s="166"/>
    </row>
    <row r="11" spans="1:48" s="2" customFormat="1" ht="97.5" hidden="1" customHeight="1">
      <c r="A11" s="451" t="s">
        <v>756</v>
      </c>
      <c r="B11" s="451"/>
      <c r="C11" s="451"/>
      <c r="D11" s="451"/>
      <c r="E11" s="451"/>
      <c r="F11" s="451"/>
      <c r="G11" s="451"/>
      <c r="H11" s="451"/>
      <c r="I11" s="451"/>
      <c r="J11" s="451"/>
      <c r="K11" s="451"/>
      <c r="L11" s="451"/>
      <c r="M11" s="451"/>
      <c r="N11" s="451"/>
      <c r="O11" s="451"/>
      <c r="P11" s="451"/>
      <c r="Q11" s="452"/>
      <c r="R11" s="91">
        <v>0.37</v>
      </c>
      <c r="S11" s="91">
        <v>0.53</v>
      </c>
      <c r="T11" s="85"/>
      <c r="U11" s="83"/>
      <c r="V11" s="85"/>
      <c r="W11" s="84"/>
      <c r="X11" s="82"/>
      <c r="Y11" s="82"/>
      <c r="Z11" s="42"/>
      <c r="AA11" s="42"/>
      <c r="AB11" s="82"/>
      <c r="AC11" s="82"/>
      <c r="AD11" s="82"/>
      <c r="AE11" s="82"/>
      <c r="AF11" s="82"/>
      <c r="AG11" s="85"/>
      <c r="AH11" s="85"/>
      <c r="AI11" s="86"/>
      <c r="AJ11" s="86"/>
      <c r="AK11" s="86"/>
      <c r="AL11" s="88"/>
      <c r="AM11" s="86"/>
      <c r="AN11" s="86"/>
      <c r="AO11" s="86"/>
      <c r="AP11" s="88"/>
      <c r="AQ11" s="89"/>
      <c r="AR11" s="79"/>
      <c r="AS11" s="79"/>
      <c r="AT11" s="79"/>
      <c r="AU11" s="87"/>
      <c r="AV11" s="43"/>
    </row>
    <row r="12" spans="1:48" s="106" customFormat="1" ht="97.5" customHeight="1">
      <c r="A12" s="464" t="s">
        <v>760</v>
      </c>
      <c r="B12" s="464"/>
      <c r="C12" s="464"/>
      <c r="D12" s="464"/>
      <c r="E12" s="464"/>
      <c r="F12" s="464"/>
      <c r="G12" s="464"/>
      <c r="H12" s="464"/>
      <c r="I12" s="464"/>
      <c r="J12" s="464"/>
      <c r="K12" s="464"/>
      <c r="L12" s="464"/>
      <c r="M12" s="464"/>
      <c r="N12" s="464"/>
      <c r="O12" s="464"/>
      <c r="P12" s="464"/>
      <c r="Q12" s="464"/>
      <c r="R12" s="103">
        <f>AVERAGE(R3:R9)+R11/2</f>
        <v>0.185</v>
      </c>
      <c r="S12" s="103">
        <f>AVERAGE(S3:S9)+S11/2</f>
        <v>0.74416666666666664</v>
      </c>
      <c r="T12" s="160"/>
      <c r="U12" s="157"/>
      <c r="V12" s="160"/>
      <c r="W12" s="158"/>
      <c r="X12" s="157"/>
      <c r="Y12" s="65"/>
      <c r="Z12" s="157"/>
      <c r="AA12" s="157"/>
      <c r="AB12" s="157"/>
      <c r="AC12" s="157"/>
      <c r="AD12" s="157"/>
      <c r="AE12" s="157"/>
      <c r="AF12" s="157"/>
      <c r="AG12" s="160"/>
      <c r="AH12" s="160"/>
      <c r="AI12" s="162"/>
      <c r="AJ12" s="162"/>
      <c r="AK12" s="162"/>
      <c r="AL12" s="160"/>
      <c r="AM12" s="162"/>
      <c r="AN12" s="162"/>
      <c r="AO12" s="53"/>
      <c r="AP12" s="66"/>
      <c r="AQ12" s="67"/>
      <c r="AR12" s="107"/>
      <c r="AS12" s="107"/>
      <c r="AT12" s="107"/>
      <c r="AU12" s="163"/>
      <c r="AV12" s="166"/>
    </row>
    <row r="13" spans="1:48" s="106" customFormat="1" ht="97.5" customHeight="1">
      <c r="A13" s="366" t="s">
        <v>757</v>
      </c>
      <c r="B13" s="367"/>
      <c r="C13" s="367"/>
      <c r="D13" s="367"/>
      <c r="E13" s="367"/>
      <c r="F13" s="367"/>
      <c r="G13" s="367"/>
      <c r="H13" s="367"/>
      <c r="I13" s="367"/>
      <c r="J13" s="367"/>
      <c r="K13" s="367"/>
      <c r="L13" s="367"/>
      <c r="M13" s="367"/>
      <c r="N13" s="367"/>
      <c r="O13" s="367"/>
      <c r="P13" s="367"/>
      <c r="Q13" s="368"/>
      <c r="R13" s="103">
        <f>R12</f>
        <v>0.185</v>
      </c>
      <c r="S13" s="103">
        <f>S12</f>
        <v>0.74416666666666664</v>
      </c>
      <c r="T13" s="160"/>
      <c r="U13" s="157"/>
      <c r="V13" s="160"/>
      <c r="W13" s="158"/>
      <c r="X13" s="157"/>
      <c r="Y13" s="65"/>
      <c r="Z13" s="157"/>
      <c r="AA13" s="157"/>
      <c r="AB13" s="157"/>
      <c r="AC13" s="157"/>
      <c r="AD13" s="157"/>
      <c r="AE13" s="157"/>
      <c r="AF13" s="157"/>
      <c r="AG13" s="160"/>
      <c r="AH13" s="160"/>
      <c r="AI13" s="162"/>
      <c r="AJ13" s="162"/>
      <c r="AK13" s="162"/>
      <c r="AL13" s="160"/>
      <c r="AM13" s="162"/>
      <c r="AN13" s="162"/>
      <c r="AO13" s="53"/>
      <c r="AP13" s="66"/>
      <c r="AQ13" s="67"/>
      <c r="AR13" s="107"/>
      <c r="AS13" s="107"/>
      <c r="AT13" s="107"/>
      <c r="AU13" s="163"/>
      <c r="AV13" s="166"/>
    </row>
    <row r="14" spans="1:48" ht="176.25" customHeight="1">
      <c r="A14" s="463" t="s">
        <v>87</v>
      </c>
      <c r="B14" s="365" t="s">
        <v>88</v>
      </c>
      <c r="C14" s="365" t="s">
        <v>89</v>
      </c>
      <c r="D14" s="365">
        <v>0</v>
      </c>
      <c r="E14" s="365" t="s">
        <v>90</v>
      </c>
      <c r="F14" s="365">
        <v>2</v>
      </c>
      <c r="G14" s="365">
        <v>2</v>
      </c>
      <c r="H14" s="365" t="s">
        <v>91</v>
      </c>
      <c r="I14" s="126" t="s">
        <v>92</v>
      </c>
      <c r="J14" s="157" t="s">
        <v>93</v>
      </c>
      <c r="K14" s="126">
        <v>0</v>
      </c>
      <c r="L14" s="167" t="s">
        <v>94</v>
      </c>
      <c r="M14" s="168">
        <v>1000</v>
      </c>
      <c r="N14" s="168">
        <v>334</v>
      </c>
      <c r="O14" s="168">
        <v>304</v>
      </c>
      <c r="P14" s="168">
        <v>0</v>
      </c>
      <c r="Q14" s="168">
        <v>0</v>
      </c>
      <c r="R14" s="169">
        <f>Q14/N14</f>
        <v>0</v>
      </c>
      <c r="S14" s="111">
        <f>(O14+Q14)/M14</f>
        <v>0.30399999999999999</v>
      </c>
      <c r="T14" s="400" t="s">
        <v>95</v>
      </c>
      <c r="U14" s="402">
        <v>2020130010314</v>
      </c>
      <c r="V14" s="400" t="s">
        <v>96</v>
      </c>
      <c r="W14" s="167" t="s">
        <v>97</v>
      </c>
      <c r="X14" s="126">
        <v>334</v>
      </c>
      <c r="Y14" s="3">
        <v>0</v>
      </c>
      <c r="Z14" s="126">
        <v>0.5</v>
      </c>
      <c r="AA14" s="111">
        <f t="shared" ref="AA14:AA28" si="2">Z14/X14</f>
        <v>1.4970059880239522E-3</v>
      </c>
      <c r="AB14" s="215">
        <v>44593</v>
      </c>
      <c r="AC14" s="197">
        <v>365</v>
      </c>
      <c r="AD14" s="126">
        <v>334</v>
      </c>
      <c r="AE14" s="126">
        <v>334</v>
      </c>
      <c r="AF14" s="115">
        <v>1</v>
      </c>
      <c r="AG14" s="365" t="s">
        <v>98</v>
      </c>
      <c r="AH14" s="365" t="s">
        <v>99</v>
      </c>
      <c r="AI14" s="365" t="s">
        <v>59</v>
      </c>
      <c r="AJ14" s="423">
        <v>1</v>
      </c>
      <c r="AK14" s="365" t="s">
        <v>61</v>
      </c>
      <c r="AL14" s="365" t="s">
        <v>100</v>
      </c>
      <c r="AM14" s="128" t="s">
        <v>63</v>
      </c>
      <c r="AN14" s="488" t="s">
        <v>101</v>
      </c>
      <c r="AO14" s="422" t="s">
        <v>63</v>
      </c>
      <c r="AP14" s="422" t="s">
        <v>102</v>
      </c>
      <c r="AQ14" s="422" t="s">
        <v>103</v>
      </c>
      <c r="AR14" s="488"/>
      <c r="AS14" s="488"/>
      <c r="AT14" s="132"/>
      <c r="AU14" s="179" t="s">
        <v>104</v>
      </c>
      <c r="AV14" s="179" t="s">
        <v>105</v>
      </c>
    </row>
    <row r="15" spans="1:48" ht="203.25" customHeight="1">
      <c r="A15" s="463"/>
      <c r="B15" s="365"/>
      <c r="C15" s="365"/>
      <c r="D15" s="365"/>
      <c r="E15" s="365"/>
      <c r="F15" s="365"/>
      <c r="G15" s="365"/>
      <c r="H15" s="365"/>
      <c r="I15" s="126" t="s">
        <v>106</v>
      </c>
      <c r="J15" s="157" t="s">
        <v>93</v>
      </c>
      <c r="K15" s="126">
        <v>0</v>
      </c>
      <c r="L15" s="167" t="s">
        <v>107</v>
      </c>
      <c r="M15" s="168">
        <v>600</v>
      </c>
      <c r="N15" s="168">
        <v>200</v>
      </c>
      <c r="O15" s="168">
        <v>341</v>
      </c>
      <c r="P15" s="168">
        <v>282</v>
      </c>
      <c r="Q15" s="168">
        <v>1504</v>
      </c>
      <c r="R15" s="170">
        <v>1</v>
      </c>
      <c r="S15" s="103">
        <v>1</v>
      </c>
      <c r="T15" s="400"/>
      <c r="U15" s="402"/>
      <c r="V15" s="400"/>
      <c r="W15" s="167" t="s">
        <v>108</v>
      </c>
      <c r="X15" s="126">
        <v>200</v>
      </c>
      <c r="Y15" s="3">
        <v>282</v>
      </c>
      <c r="Z15" s="126">
        <v>282</v>
      </c>
      <c r="AA15" s="111">
        <v>1</v>
      </c>
      <c r="AB15" s="215">
        <v>44593</v>
      </c>
      <c r="AC15" s="197">
        <v>365</v>
      </c>
      <c r="AD15" s="126">
        <v>200</v>
      </c>
      <c r="AE15" s="126">
        <v>200</v>
      </c>
      <c r="AF15" s="115">
        <v>1</v>
      </c>
      <c r="AG15" s="365"/>
      <c r="AH15" s="365"/>
      <c r="AI15" s="365"/>
      <c r="AJ15" s="423"/>
      <c r="AK15" s="365"/>
      <c r="AL15" s="365"/>
      <c r="AM15" s="128" t="s">
        <v>63</v>
      </c>
      <c r="AN15" s="489"/>
      <c r="AO15" s="422"/>
      <c r="AP15" s="422"/>
      <c r="AQ15" s="422"/>
      <c r="AR15" s="489"/>
      <c r="AS15" s="489"/>
      <c r="AT15" s="489"/>
      <c r="AU15" s="179" t="s">
        <v>109</v>
      </c>
      <c r="AV15" s="179" t="s">
        <v>110</v>
      </c>
    </row>
    <row r="16" spans="1:48" ht="90" customHeight="1">
      <c r="A16" s="463"/>
      <c r="B16" s="365"/>
      <c r="C16" s="365"/>
      <c r="D16" s="365"/>
      <c r="E16" s="365"/>
      <c r="F16" s="365"/>
      <c r="G16" s="365"/>
      <c r="H16" s="365"/>
      <c r="I16" s="126" t="s">
        <v>111</v>
      </c>
      <c r="J16" s="157" t="s">
        <v>93</v>
      </c>
      <c r="K16" s="126">
        <v>0</v>
      </c>
      <c r="L16" s="167" t="s">
        <v>112</v>
      </c>
      <c r="M16" s="168">
        <v>1</v>
      </c>
      <c r="N16" s="168">
        <v>0</v>
      </c>
      <c r="O16" s="168">
        <v>1</v>
      </c>
      <c r="P16" s="168">
        <v>1</v>
      </c>
      <c r="Q16" s="168">
        <v>2</v>
      </c>
      <c r="R16" s="170">
        <v>1</v>
      </c>
      <c r="S16" s="103">
        <v>1</v>
      </c>
      <c r="T16" s="400"/>
      <c r="U16" s="402"/>
      <c r="V16" s="400"/>
      <c r="W16" s="167" t="s">
        <v>113</v>
      </c>
      <c r="X16" s="115">
        <v>1</v>
      </c>
      <c r="Y16" s="25">
        <v>1</v>
      </c>
      <c r="Z16" s="115">
        <v>1</v>
      </c>
      <c r="AA16" s="111">
        <f t="shared" si="2"/>
        <v>1</v>
      </c>
      <c r="AB16" s="197">
        <v>0</v>
      </c>
      <c r="AC16" s="126">
        <v>0</v>
      </c>
      <c r="AD16" s="126">
        <v>0</v>
      </c>
      <c r="AE16" s="126">
        <v>0</v>
      </c>
      <c r="AF16" s="126">
        <v>0</v>
      </c>
      <c r="AG16" s="365"/>
      <c r="AH16" s="365"/>
      <c r="AI16" s="365"/>
      <c r="AJ16" s="423"/>
      <c r="AK16" s="365"/>
      <c r="AL16" s="365"/>
      <c r="AM16" s="128" t="s">
        <v>63</v>
      </c>
      <c r="AN16" s="489"/>
      <c r="AO16" s="422"/>
      <c r="AP16" s="422"/>
      <c r="AQ16" s="422"/>
      <c r="AR16" s="489"/>
      <c r="AS16" s="489"/>
      <c r="AT16" s="489"/>
      <c r="AU16" s="179" t="s">
        <v>114</v>
      </c>
      <c r="AV16" s="179" t="s">
        <v>115</v>
      </c>
    </row>
    <row r="17" spans="1:48" ht="126" customHeight="1">
      <c r="A17" s="463"/>
      <c r="B17" s="365"/>
      <c r="C17" s="365"/>
      <c r="D17" s="365"/>
      <c r="E17" s="365"/>
      <c r="F17" s="365"/>
      <c r="G17" s="365"/>
      <c r="H17" s="365"/>
      <c r="I17" s="126" t="s">
        <v>116</v>
      </c>
      <c r="J17" s="157" t="s">
        <v>93</v>
      </c>
      <c r="K17" s="126">
        <v>0</v>
      </c>
      <c r="L17" s="167" t="s">
        <v>117</v>
      </c>
      <c r="M17" s="168">
        <v>1</v>
      </c>
      <c r="N17" s="168">
        <v>1</v>
      </c>
      <c r="O17" s="168">
        <v>0</v>
      </c>
      <c r="P17" s="168">
        <v>0</v>
      </c>
      <c r="Q17" s="168">
        <v>0</v>
      </c>
      <c r="R17" s="103">
        <f>Q17/N17</f>
        <v>0</v>
      </c>
      <c r="S17" s="111"/>
      <c r="T17" s="400"/>
      <c r="U17" s="402"/>
      <c r="V17" s="400"/>
      <c r="W17" s="167" t="s">
        <v>118</v>
      </c>
      <c r="X17" s="126">
        <v>1</v>
      </c>
      <c r="Y17" s="3">
        <v>0</v>
      </c>
      <c r="Z17" s="126">
        <v>0</v>
      </c>
      <c r="AA17" s="111">
        <f t="shared" si="2"/>
        <v>0</v>
      </c>
      <c r="AB17" s="215">
        <v>44593</v>
      </c>
      <c r="AC17" s="197">
        <v>365</v>
      </c>
      <c r="AD17" s="186">
        <v>1055035</v>
      </c>
      <c r="AE17" s="216">
        <f>+AD17/2</f>
        <v>527517.5</v>
      </c>
      <c r="AF17" s="115">
        <v>1</v>
      </c>
      <c r="AG17" s="365"/>
      <c r="AH17" s="365"/>
      <c r="AI17" s="365"/>
      <c r="AJ17" s="423"/>
      <c r="AK17" s="365"/>
      <c r="AL17" s="365"/>
      <c r="AM17" s="128" t="s">
        <v>63</v>
      </c>
      <c r="AN17" s="489"/>
      <c r="AO17" s="422"/>
      <c r="AP17" s="422"/>
      <c r="AQ17" s="422"/>
      <c r="AR17" s="489"/>
      <c r="AS17" s="489"/>
      <c r="AT17" s="489"/>
      <c r="AU17" s="179" t="s">
        <v>119</v>
      </c>
      <c r="AV17" s="179" t="s">
        <v>119</v>
      </c>
    </row>
    <row r="18" spans="1:48" ht="126" customHeight="1">
      <c r="A18" s="434" t="s">
        <v>761</v>
      </c>
      <c r="B18" s="435"/>
      <c r="C18" s="435"/>
      <c r="D18" s="435"/>
      <c r="E18" s="435"/>
      <c r="F18" s="435"/>
      <c r="G18" s="435"/>
      <c r="H18" s="435"/>
      <c r="I18" s="435"/>
      <c r="J18" s="435"/>
      <c r="K18" s="435"/>
      <c r="L18" s="435"/>
      <c r="M18" s="435"/>
      <c r="N18" s="435"/>
      <c r="O18" s="435"/>
      <c r="P18" s="435"/>
      <c r="Q18" s="436"/>
      <c r="R18" s="130">
        <f>AVERAGE(R14:R17)</f>
        <v>0.5</v>
      </c>
      <c r="S18" s="130">
        <f>AVERAGE(S14:S17)</f>
        <v>0.76800000000000013</v>
      </c>
      <c r="T18" s="453" t="s">
        <v>802</v>
      </c>
      <c r="U18" s="454"/>
      <c r="V18" s="454"/>
      <c r="W18" s="454"/>
      <c r="X18" s="454"/>
      <c r="Y18" s="455"/>
      <c r="Z18" s="456"/>
      <c r="AA18" s="110">
        <f>AVERAGE(AA14:AA17)</f>
        <v>0.50037425149700598</v>
      </c>
      <c r="AB18" s="215"/>
      <c r="AC18" s="197"/>
      <c r="AD18" s="186"/>
      <c r="AE18" s="216"/>
      <c r="AF18" s="115"/>
      <c r="AG18" s="128"/>
      <c r="AH18" s="128"/>
      <c r="AI18" s="128"/>
      <c r="AJ18" s="217"/>
      <c r="AK18" s="128"/>
      <c r="AL18" s="128"/>
      <c r="AM18" s="128"/>
      <c r="AN18" s="490"/>
      <c r="AO18" s="52"/>
      <c r="AP18" s="52"/>
      <c r="AQ18" s="52"/>
      <c r="AR18" s="490"/>
      <c r="AS18" s="490"/>
      <c r="AT18" s="490"/>
      <c r="AU18" s="179"/>
      <c r="AV18" s="179"/>
    </row>
    <row r="19" spans="1:48" s="118" customFormat="1" ht="99.75" customHeight="1">
      <c r="A19" s="463" t="s">
        <v>87</v>
      </c>
      <c r="B19" s="365" t="s">
        <v>88</v>
      </c>
      <c r="C19" s="365" t="s">
        <v>120</v>
      </c>
      <c r="D19" s="365">
        <v>0</v>
      </c>
      <c r="E19" s="365">
        <v>1</v>
      </c>
      <c r="F19" s="365">
        <v>0</v>
      </c>
      <c r="G19" s="365">
        <v>0</v>
      </c>
      <c r="H19" s="365" t="s">
        <v>121</v>
      </c>
      <c r="I19" s="128" t="s">
        <v>122</v>
      </c>
      <c r="J19" s="171" t="s">
        <v>123</v>
      </c>
      <c r="K19" s="128">
        <v>4766698146</v>
      </c>
      <c r="L19" s="164" t="s">
        <v>124</v>
      </c>
      <c r="M19" s="172">
        <v>40000000000</v>
      </c>
      <c r="N19" s="173">
        <v>10000000000</v>
      </c>
      <c r="O19" s="173">
        <v>34364319318</v>
      </c>
      <c r="P19" s="174">
        <v>7846835220</v>
      </c>
      <c r="Q19" s="174" t="s">
        <v>125</v>
      </c>
      <c r="R19" s="175">
        <v>1</v>
      </c>
      <c r="S19" s="175">
        <v>1</v>
      </c>
      <c r="T19" s="365" t="s">
        <v>126</v>
      </c>
      <c r="U19" s="397">
        <v>2020130010220</v>
      </c>
      <c r="V19" s="164" t="s">
        <v>127</v>
      </c>
      <c r="W19" s="128" t="s">
        <v>128</v>
      </c>
      <c r="X19" s="174">
        <v>10000000000</v>
      </c>
      <c r="Y19" s="68">
        <v>7846835220</v>
      </c>
      <c r="Z19" s="174" t="s">
        <v>125</v>
      </c>
      <c r="AA19" s="111">
        <f t="shared" si="2"/>
        <v>0.26349431950000002</v>
      </c>
      <c r="AB19" s="218">
        <v>44562</v>
      </c>
      <c r="AC19" s="171">
        <v>365</v>
      </c>
      <c r="AD19" s="219">
        <v>1055035</v>
      </c>
      <c r="AE19" s="219">
        <v>1055035</v>
      </c>
      <c r="AF19" s="164"/>
      <c r="AG19" s="365" t="s">
        <v>129</v>
      </c>
      <c r="AH19" s="365" t="s">
        <v>130</v>
      </c>
      <c r="AI19" s="171" t="s">
        <v>131</v>
      </c>
      <c r="AJ19" s="219">
        <v>400400000</v>
      </c>
      <c r="AK19" s="220"/>
      <c r="AL19" s="221"/>
      <c r="AM19" s="221" t="s">
        <v>132</v>
      </c>
      <c r="AN19" s="171"/>
      <c r="AO19" s="492" t="s">
        <v>133</v>
      </c>
      <c r="AP19" s="44"/>
      <c r="AQ19" s="69"/>
      <c r="AR19" s="117"/>
      <c r="AS19" s="117"/>
      <c r="AT19" s="117"/>
      <c r="AU19" s="179" t="s">
        <v>134</v>
      </c>
      <c r="AV19" s="117" t="s">
        <v>134</v>
      </c>
    </row>
    <row r="20" spans="1:48" s="118" customFormat="1" ht="99" customHeight="1">
      <c r="A20" s="463"/>
      <c r="B20" s="365"/>
      <c r="C20" s="365"/>
      <c r="D20" s="365"/>
      <c r="E20" s="365"/>
      <c r="F20" s="365"/>
      <c r="G20" s="365"/>
      <c r="H20" s="365"/>
      <c r="I20" s="128" t="s">
        <v>135</v>
      </c>
      <c r="J20" s="171" t="s">
        <v>136</v>
      </c>
      <c r="K20" s="128">
        <v>108</v>
      </c>
      <c r="L20" s="164" t="s">
        <v>137</v>
      </c>
      <c r="M20" s="128">
        <v>50</v>
      </c>
      <c r="N20" s="171">
        <v>20</v>
      </c>
      <c r="O20" s="171">
        <v>21</v>
      </c>
      <c r="P20" s="171">
        <v>4</v>
      </c>
      <c r="Q20" s="176">
        <v>0</v>
      </c>
      <c r="R20" s="175">
        <f>(Q20+P20)/N20</f>
        <v>0.2</v>
      </c>
      <c r="S20" s="111">
        <f>(Q20+P20+O20)/M20</f>
        <v>0.5</v>
      </c>
      <c r="T20" s="365"/>
      <c r="U20" s="397"/>
      <c r="V20" s="164" t="s">
        <v>127</v>
      </c>
      <c r="W20" s="128" t="s">
        <v>138</v>
      </c>
      <c r="X20" s="171">
        <v>20</v>
      </c>
      <c r="Y20" s="54">
        <v>4</v>
      </c>
      <c r="Z20" s="171">
        <v>0</v>
      </c>
      <c r="AA20" s="111">
        <f t="shared" si="2"/>
        <v>0</v>
      </c>
      <c r="AB20" s="218">
        <v>44562</v>
      </c>
      <c r="AC20" s="171">
        <v>210</v>
      </c>
      <c r="AD20" s="171" t="s">
        <v>139</v>
      </c>
      <c r="AE20" s="164"/>
      <c r="AF20" s="164"/>
      <c r="AG20" s="365"/>
      <c r="AH20" s="365"/>
      <c r="AI20" s="415" t="s">
        <v>59</v>
      </c>
      <c r="AJ20" s="219">
        <v>109000000</v>
      </c>
      <c r="AK20" s="442" t="s">
        <v>61</v>
      </c>
      <c r="AL20" s="221" t="s">
        <v>140</v>
      </c>
      <c r="AM20" s="221" t="s">
        <v>132</v>
      </c>
      <c r="AN20" s="222" t="s">
        <v>141</v>
      </c>
      <c r="AO20" s="492"/>
      <c r="AP20" s="44"/>
      <c r="AQ20" s="69"/>
      <c r="AR20" s="119">
        <v>109000000</v>
      </c>
      <c r="AS20" s="119">
        <v>0</v>
      </c>
      <c r="AT20" s="120">
        <f>AS20/AR20</f>
        <v>0</v>
      </c>
      <c r="AU20" s="179" t="s">
        <v>142</v>
      </c>
      <c r="AV20" s="117" t="s">
        <v>142</v>
      </c>
    </row>
    <row r="21" spans="1:48" s="118" customFormat="1" ht="99" customHeight="1">
      <c r="A21" s="463"/>
      <c r="B21" s="365"/>
      <c r="C21" s="365"/>
      <c r="D21" s="365"/>
      <c r="E21" s="365"/>
      <c r="F21" s="365"/>
      <c r="G21" s="365"/>
      <c r="H21" s="365"/>
      <c r="I21" s="128"/>
      <c r="J21" s="171"/>
      <c r="K21" s="128"/>
      <c r="L21" s="164"/>
      <c r="M21" s="128"/>
      <c r="N21" s="171"/>
      <c r="O21" s="171"/>
      <c r="P21" s="171"/>
      <c r="Q21" s="176"/>
      <c r="R21" s="175"/>
      <c r="S21" s="111"/>
      <c r="T21" s="376" t="s">
        <v>803</v>
      </c>
      <c r="U21" s="377"/>
      <c r="V21" s="377"/>
      <c r="W21" s="377"/>
      <c r="X21" s="377"/>
      <c r="Y21" s="457"/>
      <c r="Z21" s="378"/>
      <c r="AA21" s="111">
        <f>AVERAGE(AA19:AA20)</f>
        <v>0.13174715975000001</v>
      </c>
      <c r="AB21" s="218"/>
      <c r="AC21" s="171"/>
      <c r="AD21" s="171"/>
      <c r="AE21" s="164"/>
      <c r="AF21" s="164"/>
      <c r="AG21" s="365"/>
      <c r="AH21" s="365"/>
      <c r="AI21" s="415"/>
      <c r="AJ21" s="219"/>
      <c r="AK21" s="442"/>
      <c r="AL21" s="221"/>
      <c r="AM21" s="221"/>
      <c r="AN21" s="222"/>
      <c r="AO21" s="492"/>
      <c r="AP21" s="44"/>
      <c r="AQ21" s="69"/>
      <c r="AR21" s="119"/>
      <c r="AS21" s="119"/>
      <c r="AT21" s="120"/>
      <c r="AU21" s="179"/>
      <c r="AV21" s="117"/>
    </row>
    <row r="22" spans="1:48" s="118" customFormat="1" ht="122.25" customHeight="1">
      <c r="A22" s="463"/>
      <c r="B22" s="365"/>
      <c r="C22" s="365"/>
      <c r="D22" s="365"/>
      <c r="E22" s="365"/>
      <c r="F22" s="365"/>
      <c r="G22" s="365"/>
      <c r="H22" s="365"/>
      <c r="I22" s="128" t="s">
        <v>143</v>
      </c>
      <c r="J22" s="171" t="s">
        <v>144</v>
      </c>
      <c r="K22" s="128">
        <v>0</v>
      </c>
      <c r="L22" s="164" t="s">
        <v>145</v>
      </c>
      <c r="M22" s="177">
        <v>1</v>
      </c>
      <c r="N22" s="171">
        <v>1</v>
      </c>
      <c r="O22" s="171">
        <v>0</v>
      </c>
      <c r="P22" s="171">
        <v>0</v>
      </c>
      <c r="Q22" s="176">
        <v>1</v>
      </c>
      <c r="R22" s="175">
        <f>Q22/N22</f>
        <v>1</v>
      </c>
      <c r="S22" s="111">
        <f>(O22+Q22)/M22</f>
        <v>1</v>
      </c>
      <c r="T22" s="128" t="s">
        <v>146</v>
      </c>
      <c r="U22" s="178">
        <v>2020130010230</v>
      </c>
      <c r="V22" s="164" t="s">
        <v>147</v>
      </c>
      <c r="W22" s="128" t="s">
        <v>148</v>
      </c>
      <c r="X22" s="171">
        <v>1</v>
      </c>
      <c r="Y22" s="54">
        <v>0</v>
      </c>
      <c r="Z22" s="171">
        <v>1</v>
      </c>
      <c r="AA22" s="111">
        <f t="shared" si="2"/>
        <v>1</v>
      </c>
      <c r="AB22" s="218">
        <v>44562</v>
      </c>
      <c r="AC22" s="171">
        <v>110</v>
      </c>
      <c r="AD22" s="171" t="s">
        <v>149</v>
      </c>
      <c r="AE22" s="164"/>
      <c r="AF22" s="164"/>
      <c r="AG22" s="365"/>
      <c r="AH22" s="365"/>
      <c r="AI22" s="415"/>
      <c r="AJ22" s="219">
        <v>11974651</v>
      </c>
      <c r="AK22" s="442"/>
      <c r="AL22" s="221" t="s">
        <v>150</v>
      </c>
      <c r="AM22" s="221" t="s">
        <v>132</v>
      </c>
      <c r="AN22" s="222" t="s">
        <v>151</v>
      </c>
      <c r="AO22" s="492"/>
      <c r="AP22" s="44"/>
      <c r="AQ22" s="69"/>
      <c r="AR22" s="119">
        <v>11974651</v>
      </c>
      <c r="AS22" s="119">
        <v>0</v>
      </c>
      <c r="AT22" s="120">
        <f>AS22/AR22</f>
        <v>0</v>
      </c>
      <c r="AU22" s="179" t="s">
        <v>152</v>
      </c>
      <c r="AV22" s="117" t="s">
        <v>153</v>
      </c>
    </row>
    <row r="23" spans="1:48" s="118" customFormat="1" ht="122.25" customHeight="1">
      <c r="A23" s="434" t="s">
        <v>762</v>
      </c>
      <c r="B23" s="435"/>
      <c r="C23" s="435"/>
      <c r="D23" s="435"/>
      <c r="E23" s="435"/>
      <c r="F23" s="435"/>
      <c r="G23" s="435"/>
      <c r="H23" s="435"/>
      <c r="I23" s="435"/>
      <c r="J23" s="435"/>
      <c r="K23" s="435"/>
      <c r="L23" s="435"/>
      <c r="M23" s="435"/>
      <c r="N23" s="435"/>
      <c r="O23" s="435"/>
      <c r="P23" s="435"/>
      <c r="Q23" s="436"/>
      <c r="R23" s="146">
        <f>AVERAGE(R19:R22)</f>
        <v>0.73333333333333339</v>
      </c>
      <c r="S23" s="146">
        <f>AVERAGE(S19:S22)</f>
        <v>0.83333333333333337</v>
      </c>
      <c r="T23" s="376" t="s">
        <v>804</v>
      </c>
      <c r="U23" s="377"/>
      <c r="V23" s="377"/>
      <c r="W23" s="377"/>
      <c r="X23" s="377"/>
      <c r="Y23" s="437"/>
      <c r="Z23" s="378"/>
      <c r="AA23" s="112">
        <f>AA22</f>
        <v>1</v>
      </c>
      <c r="AB23" s="218"/>
      <c r="AC23" s="171"/>
      <c r="AD23" s="171"/>
      <c r="AE23" s="164"/>
      <c r="AF23" s="164"/>
      <c r="AG23" s="128"/>
      <c r="AH23" s="128"/>
      <c r="AI23" s="171"/>
      <c r="AJ23" s="219"/>
      <c r="AK23" s="220"/>
      <c r="AL23" s="221"/>
      <c r="AM23" s="221"/>
      <c r="AN23" s="222"/>
      <c r="AO23" s="54"/>
      <c r="AP23" s="44"/>
      <c r="AQ23" s="69"/>
      <c r="AR23" s="117"/>
      <c r="AS23" s="117"/>
      <c r="AT23" s="117"/>
      <c r="AU23" s="179"/>
      <c r="AV23" s="117"/>
    </row>
    <row r="24" spans="1:48" ht="99.75" customHeight="1">
      <c r="A24" s="463" t="s">
        <v>87</v>
      </c>
      <c r="B24" s="365" t="s">
        <v>154</v>
      </c>
      <c r="C24" s="365" t="s">
        <v>155</v>
      </c>
      <c r="D24" s="365">
        <v>0</v>
      </c>
      <c r="E24" s="365" t="s">
        <v>156</v>
      </c>
      <c r="F24" s="388">
        <v>0.56000000000000005</v>
      </c>
      <c r="G24" s="113"/>
      <c r="H24" s="365" t="s">
        <v>157</v>
      </c>
      <c r="I24" s="365" t="s">
        <v>158</v>
      </c>
      <c r="J24" s="365" t="s">
        <v>93</v>
      </c>
      <c r="K24" s="365" t="s">
        <v>159</v>
      </c>
      <c r="L24" s="365" t="s">
        <v>160</v>
      </c>
      <c r="M24" s="365">
        <v>3</v>
      </c>
      <c r="N24" s="365">
        <v>1</v>
      </c>
      <c r="O24" s="365">
        <v>1</v>
      </c>
      <c r="P24" s="388">
        <v>0.25</v>
      </c>
      <c r="Q24" s="388" t="s">
        <v>173</v>
      </c>
      <c r="R24" s="458">
        <f>(Q24+P24)/N24</f>
        <v>0.41600000000000004</v>
      </c>
      <c r="S24" s="459">
        <f>(O24+P24+Q24)/M24</f>
        <v>0.47199999999999998</v>
      </c>
      <c r="T24" s="365" t="s">
        <v>161</v>
      </c>
      <c r="U24" s="397">
        <v>2020130010190</v>
      </c>
      <c r="V24" s="365" t="s">
        <v>162</v>
      </c>
      <c r="W24" s="167" t="s">
        <v>163</v>
      </c>
      <c r="X24" s="126">
        <v>1</v>
      </c>
      <c r="Y24" s="36">
        <v>0.4</v>
      </c>
      <c r="Z24" s="115">
        <v>0.1</v>
      </c>
      <c r="AA24" s="111">
        <f t="shared" si="2"/>
        <v>0.1</v>
      </c>
      <c r="AB24" s="215">
        <v>44563</v>
      </c>
      <c r="AC24" s="126">
        <v>365</v>
      </c>
      <c r="AD24" s="126">
        <v>1665</v>
      </c>
      <c r="AE24" s="126"/>
      <c r="AF24" s="223">
        <v>33.75</v>
      </c>
      <c r="AG24" s="128" t="s">
        <v>164</v>
      </c>
      <c r="AH24" s="365" t="s">
        <v>165</v>
      </c>
      <c r="AI24" s="365" t="s">
        <v>166</v>
      </c>
      <c r="AJ24" s="423">
        <v>2126000000</v>
      </c>
      <c r="AK24" s="365" t="s">
        <v>167</v>
      </c>
      <c r="AL24" s="393" t="s">
        <v>168</v>
      </c>
      <c r="AM24" s="365" t="s">
        <v>63</v>
      </c>
      <c r="AN24" s="365" t="s">
        <v>169</v>
      </c>
      <c r="AO24" s="440" t="s">
        <v>65</v>
      </c>
      <c r="AP24" s="70" t="s">
        <v>170</v>
      </c>
      <c r="AQ24" s="22">
        <v>44621</v>
      </c>
      <c r="AR24" s="499">
        <v>1100000000</v>
      </c>
      <c r="AS24" s="499">
        <v>816900000</v>
      </c>
      <c r="AT24" s="373">
        <f>AS24/AR24</f>
        <v>0.74263636363636365</v>
      </c>
      <c r="AU24" s="179"/>
      <c r="AV24" s="213"/>
    </row>
    <row r="25" spans="1:48" ht="107.25" customHeight="1">
      <c r="A25" s="463"/>
      <c r="B25" s="365"/>
      <c r="C25" s="365"/>
      <c r="D25" s="365"/>
      <c r="E25" s="365"/>
      <c r="F25" s="388"/>
      <c r="G25" s="113"/>
      <c r="H25" s="365"/>
      <c r="I25" s="365"/>
      <c r="J25" s="365"/>
      <c r="K25" s="365"/>
      <c r="L25" s="365"/>
      <c r="M25" s="365"/>
      <c r="N25" s="365"/>
      <c r="O25" s="365"/>
      <c r="P25" s="388"/>
      <c r="Q25" s="388"/>
      <c r="R25" s="458"/>
      <c r="S25" s="459"/>
      <c r="T25" s="365"/>
      <c r="U25" s="397"/>
      <c r="V25" s="365"/>
      <c r="W25" s="167" t="s">
        <v>171</v>
      </c>
      <c r="X25" s="126">
        <v>1665</v>
      </c>
      <c r="Y25" s="15">
        <v>1102</v>
      </c>
      <c r="Z25" s="115">
        <v>0</v>
      </c>
      <c r="AA25" s="111">
        <f t="shared" si="2"/>
        <v>0</v>
      </c>
      <c r="AB25" s="215">
        <v>44563</v>
      </c>
      <c r="AC25" s="126">
        <v>365</v>
      </c>
      <c r="AD25" s="126">
        <v>1665</v>
      </c>
      <c r="AE25" s="126"/>
      <c r="AF25" s="223">
        <v>7.58</v>
      </c>
      <c r="AG25" s="128" t="s">
        <v>164</v>
      </c>
      <c r="AH25" s="365"/>
      <c r="AI25" s="365"/>
      <c r="AJ25" s="423"/>
      <c r="AK25" s="365"/>
      <c r="AL25" s="393"/>
      <c r="AM25" s="365"/>
      <c r="AN25" s="365"/>
      <c r="AO25" s="440"/>
      <c r="AP25" s="70" t="s">
        <v>170</v>
      </c>
      <c r="AQ25" s="22">
        <v>44622</v>
      </c>
      <c r="AR25" s="500"/>
      <c r="AS25" s="500"/>
      <c r="AT25" s="374"/>
      <c r="AU25" s="179"/>
      <c r="AV25" s="128" t="s">
        <v>172</v>
      </c>
    </row>
    <row r="26" spans="1:48" ht="148.5" customHeight="1">
      <c r="A26" s="463"/>
      <c r="B26" s="365"/>
      <c r="C26" s="365"/>
      <c r="D26" s="365"/>
      <c r="E26" s="365"/>
      <c r="F26" s="388"/>
      <c r="G26" s="113"/>
      <c r="H26" s="365"/>
      <c r="I26" s="365"/>
      <c r="J26" s="365"/>
      <c r="K26" s="365"/>
      <c r="L26" s="365"/>
      <c r="M26" s="365"/>
      <c r="N26" s="365"/>
      <c r="O26" s="365"/>
      <c r="P26" s="388"/>
      <c r="Q26" s="388"/>
      <c r="R26" s="458"/>
      <c r="S26" s="459"/>
      <c r="T26" s="365"/>
      <c r="U26" s="397"/>
      <c r="V26" s="365"/>
      <c r="W26" s="167" t="s">
        <v>174</v>
      </c>
      <c r="X26" s="126">
        <v>1665</v>
      </c>
      <c r="Y26" s="15">
        <v>0</v>
      </c>
      <c r="Z26" s="126">
        <v>0</v>
      </c>
      <c r="AA26" s="111">
        <f t="shared" si="2"/>
        <v>0</v>
      </c>
      <c r="AB26" s="215">
        <v>44563</v>
      </c>
      <c r="AC26" s="126">
        <v>365</v>
      </c>
      <c r="AD26" s="126">
        <v>1665</v>
      </c>
      <c r="AE26" s="126"/>
      <c r="AF26" s="126">
        <v>12.28</v>
      </c>
      <c r="AG26" s="128" t="s">
        <v>164</v>
      </c>
      <c r="AH26" s="365"/>
      <c r="AI26" s="365"/>
      <c r="AJ26" s="423"/>
      <c r="AK26" s="365"/>
      <c r="AL26" s="393"/>
      <c r="AM26" s="365"/>
      <c r="AN26" s="365"/>
      <c r="AO26" s="440"/>
      <c r="AP26" s="70" t="s">
        <v>170</v>
      </c>
      <c r="AQ26" s="22">
        <v>44623</v>
      </c>
      <c r="AR26" s="500"/>
      <c r="AS26" s="500"/>
      <c r="AT26" s="374"/>
      <c r="AU26" s="179"/>
      <c r="AV26" s="128" t="s">
        <v>175</v>
      </c>
    </row>
    <row r="27" spans="1:48" ht="99.75" customHeight="1">
      <c r="A27" s="463"/>
      <c r="B27" s="365"/>
      <c r="C27" s="365"/>
      <c r="D27" s="365"/>
      <c r="E27" s="365"/>
      <c r="F27" s="388"/>
      <c r="G27" s="113"/>
      <c r="H27" s="365"/>
      <c r="I27" s="365"/>
      <c r="J27" s="365"/>
      <c r="K27" s="365"/>
      <c r="L27" s="365"/>
      <c r="M27" s="365"/>
      <c r="N27" s="365"/>
      <c r="O27" s="365"/>
      <c r="P27" s="388"/>
      <c r="Q27" s="388"/>
      <c r="R27" s="458"/>
      <c r="S27" s="459"/>
      <c r="T27" s="365"/>
      <c r="U27" s="397"/>
      <c r="V27" s="365"/>
      <c r="W27" s="167" t="s">
        <v>176</v>
      </c>
      <c r="X27" s="126">
        <v>3</v>
      </c>
      <c r="Y27" s="15">
        <v>1</v>
      </c>
      <c r="Z27" s="126">
        <v>1</v>
      </c>
      <c r="AA27" s="111">
        <f t="shared" si="2"/>
        <v>0.33333333333333331</v>
      </c>
      <c r="AB27" s="215">
        <v>44563</v>
      </c>
      <c r="AC27" s="126">
        <v>365</v>
      </c>
      <c r="AD27" s="126">
        <v>1665</v>
      </c>
      <c r="AE27" s="126"/>
      <c r="AF27" s="126">
        <v>34.1</v>
      </c>
      <c r="AG27" s="128" t="s">
        <v>177</v>
      </c>
      <c r="AH27" s="365"/>
      <c r="AI27" s="365"/>
      <c r="AJ27" s="423"/>
      <c r="AK27" s="365"/>
      <c r="AL27" s="393"/>
      <c r="AM27" s="365"/>
      <c r="AN27" s="365"/>
      <c r="AO27" s="440"/>
      <c r="AP27" s="70" t="s">
        <v>170</v>
      </c>
      <c r="AQ27" s="22">
        <v>44624</v>
      </c>
      <c r="AR27" s="500"/>
      <c r="AS27" s="500"/>
      <c r="AT27" s="374"/>
      <c r="AU27" s="179"/>
      <c r="AV27" s="213"/>
    </row>
    <row r="28" spans="1:48" ht="111" customHeight="1">
      <c r="A28" s="463"/>
      <c r="B28" s="365"/>
      <c r="C28" s="365"/>
      <c r="D28" s="365"/>
      <c r="E28" s="365"/>
      <c r="F28" s="388"/>
      <c r="G28" s="113"/>
      <c r="H28" s="365"/>
      <c r="I28" s="128" t="s">
        <v>178</v>
      </c>
      <c r="J28" s="128" t="s">
        <v>93</v>
      </c>
      <c r="K28" s="128">
        <v>0</v>
      </c>
      <c r="L28" s="179" t="s">
        <v>179</v>
      </c>
      <c r="M28" s="128">
        <v>1665</v>
      </c>
      <c r="N28" s="128">
        <v>831</v>
      </c>
      <c r="O28" s="128">
        <v>834</v>
      </c>
      <c r="P28" s="128">
        <v>0</v>
      </c>
      <c r="Q28" s="128">
        <v>0</v>
      </c>
      <c r="R28" s="154">
        <f>Q28/N28</f>
        <v>0</v>
      </c>
      <c r="S28" s="180">
        <f>(O28+Q28)/M28</f>
        <v>0.50090090090090089</v>
      </c>
      <c r="T28" s="179"/>
      <c r="U28" s="181"/>
      <c r="V28" s="179"/>
      <c r="W28" s="167" t="s">
        <v>180</v>
      </c>
      <c r="X28" s="126">
        <v>10</v>
      </c>
      <c r="Y28" s="15">
        <v>4</v>
      </c>
      <c r="Z28" s="126">
        <v>3</v>
      </c>
      <c r="AA28" s="111">
        <f t="shared" si="2"/>
        <v>0.3</v>
      </c>
      <c r="AB28" s="215">
        <v>44563</v>
      </c>
      <c r="AC28" s="126">
        <v>365</v>
      </c>
      <c r="AD28" s="126">
        <v>1665</v>
      </c>
      <c r="AE28" s="126"/>
      <c r="AF28" s="126">
        <v>12.28</v>
      </c>
      <c r="AG28" s="128" t="s">
        <v>177</v>
      </c>
      <c r="AH28" s="365"/>
      <c r="AI28" s="365"/>
      <c r="AJ28" s="423"/>
      <c r="AK28" s="365"/>
      <c r="AL28" s="393"/>
      <c r="AM28" s="365"/>
      <c r="AN28" s="365"/>
      <c r="AO28" s="440"/>
      <c r="AP28" s="70" t="s">
        <v>170</v>
      </c>
      <c r="AQ28" s="22">
        <v>44563</v>
      </c>
      <c r="AR28" s="501"/>
      <c r="AS28" s="501"/>
      <c r="AT28" s="375"/>
      <c r="AU28" s="179"/>
      <c r="AV28" s="213"/>
    </row>
    <row r="29" spans="1:48" ht="111" customHeight="1">
      <c r="A29" s="434" t="s">
        <v>763</v>
      </c>
      <c r="B29" s="435"/>
      <c r="C29" s="435"/>
      <c r="D29" s="435"/>
      <c r="E29" s="435"/>
      <c r="F29" s="435"/>
      <c r="G29" s="435"/>
      <c r="H29" s="435"/>
      <c r="I29" s="435"/>
      <c r="J29" s="435"/>
      <c r="K29" s="435"/>
      <c r="L29" s="435"/>
      <c r="M29" s="435"/>
      <c r="N29" s="435"/>
      <c r="O29" s="435"/>
      <c r="P29" s="435"/>
      <c r="Q29" s="436"/>
      <c r="R29" s="130">
        <f>AVERAGE(R24:R28)</f>
        <v>0.20800000000000002</v>
      </c>
      <c r="S29" s="130">
        <f>AVERAGE(S24:S28)</f>
        <v>0.48645045045045043</v>
      </c>
      <c r="T29" s="453" t="s">
        <v>805</v>
      </c>
      <c r="U29" s="454"/>
      <c r="V29" s="454"/>
      <c r="W29" s="454"/>
      <c r="X29" s="454"/>
      <c r="Y29" s="455"/>
      <c r="Z29" s="456"/>
      <c r="AA29" s="110">
        <f>AVERAGE(AA24:AA28)</f>
        <v>0.14666666666666667</v>
      </c>
      <c r="AB29" s="215"/>
      <c r="AC29" s="126"/>
      <c r="AD29" s="126"/>
      <c r="AE29" s="126"/>
      <c r="AF29" s="126"/>
      <c r="AG29" s="128"/>
      <c r="AH29" s="128"/>
      <c r="AI29" s="128"/>
      <c r="AJ29" s="217"/>
      <c r="AK29" s="128"/>
      <c r="AL29" s="164"/>
      <c r="AM29" s="128"/>
      <c r="AN29" s="128"/>
      <c r="AO29" s="51"/>
      <c r="AP29" s="70"/>
      <c r="AQ29" s="22"/>
      <c r="AR29" s="121"/>
      <c r="AS29" s="121"/>
      <c r="AT29" s="121"/>
      <c r="AU29" s="179"/>
      <c r="AV29" s="213"/>
    </row>
    <row r="30" spans="1:48" ht="111" customHeight="1">
      <c r="A30" s="377" t="s">
        <v>764</v>
      </c>
      <c r="B30" s="377"/>
      <c r="C30" s="377"/>
      <c r="D30" s="377"/>
      <c r="E30" s="377"/>
      <c r="F30" s="377"/>
      <c r="G30" s="377"/>
      <c r="H30" s="377"/>
      <c r="I30" s="377"/>
      <c r="J30" s="377"/>
      <c r="K30" s="377"/>
      <c r="L30" s="377"/>
      <c r="M30" s="377"/>
      <c r="N30" s="377"/>
      <c r="O30" s="377"/>
      <c r="P30" s="377"/>
      <c r="Q30" s="378"/>
      <c r="R30" s="145">
        <f>(R18+R23+R29)/3</f>
        <v>0.48044444444444445</v>
      </c>
      <c r="S30" s="145">
        <f>(S18+S23+S29)/3</f>
        <v>0.69592792792792801</v>
      </c>
      <c r="T30" s="182"/>
      <c r="U30" s="182"/>
      <c r="V30" s="182"/>
      <c r="W30" s="167"/>
      <c r="X30" s="126"/>
      <c r="Y30" s="15"/>
      <c r="Z30" s="126"/>
      <c r="AA30" s="126"/>
      <c r="AB30" s="215"/>
      <c r="AC30" s="126"/>
      <c r="AD30" s="126"/>
      <c r="AE30" s="126"/>
      <c r="AF30" s="126"/>
      <c r="AG30" s="128"/>
      <c r="AH30" s="128"/>
      <c r="AI30" s="128"/>
      <c r="AJ30" s="217"/>
      <c r="AK30" s="128"/>
      <c r="AL30" s="164"/>
      <c r="AM30" s="128"/>
      <c r="AN30" s="128"/>
      <c r="AO30" s="51"/>
      <c r="AP30" s="70"/>
      <c r="AQ30" s="22"/>
      <c r="AR30" s="121"/>
      <c r="AS30" s="121"/>
      <c r="AT30" s="121"/>
      <c r="AU30" s="179"/>
      <c r="AV30" s="213"/>
    </row>
    <row r="31" spans="1:48" s="106" customFormat="1" ht="148.5" customHeight="1">
      <c r="A31" s="183" t="s">
        <v>87</v>
      </c>
      <c r="B31" s="184" t="s">
        <v>181</v>
      </c>
      <c r="C31" s="184" t="s">
        <v>182</v>
      </c>
      <c r="D31" s="184">
        <v>3207999</v>
      </c>
      <c r="E31" s="184" t="s">
        <v>183</v>
      </c>
      <c r="F31" s="185">
        <v>591799</v>
      </c>
      <c r="G31" s="186"/>
      <c r="H31" s="126" t="s">
        <v>184</v>
      </c>
      <c r="I31" s="126" t="s">
        <v>185</v>
      </c>
      <c r="J31" s="126" t="s">
        <v>186</v>
      </c>
      <c r="K31" s="126">
        <v>3207999</v>
      </c>
      <c r="L31" s="167" t="s">
        <v>187</v>
      </c>
      <c r="M31" s="186">
        <v>3207999</v>
      </c>
      <c r="N31" s="186">
        <v>2081076</v>
      </c>
      <c r="O31" s="186">
        <v>2665059</v>
      </c>
      <c r="P31" s="186">
        <v>591799</v>
      </c>
      <c r="Q31" s="186">
        <v>926498</v>
      </c>
      <c r="R31" s="154">
        <f>Q31/N31</f>
        <v>0.44520142464763418</v>
      </c>
      <c r="S31" s="145">
        <v>1</v>
      </c>
      <c r="T31" s="187" t="s">
        <v>188</v>
      </c>
      <c r="U31" s="188">
        <v>2021130010204</v>
      </c>
      <c r="V31" s="179" t="s">
        <v>189</v>
      </c>
      <c r="W31" s="189" t="s">
        <v>828</v>
      </c>
      <c r="X31" s="190">
        <v>1</v>
      </c>
      <c r="Y31" s="57">
        <v>3862367</v>
      </c>
      <c r="Z31" s="190">
        <v>4756651</v>
      </c>
      <c r="AA31" s="103">
        <v>1</v>
      </c>
      <c r="AB31" s="124">
        <v>44593</v>
      </c>
      <c r="AC31" s="190">
        <v>334</v>
      </c>
      <c r="AD31" s="190">
        <v>1055035</v>
      </c>
      <c r="AE31" s="190">
        <v>1055035</v>
      </c>
      <c r="AF31" s="224">
        <v>1</v>
      </c>
      <c r="AG31" s="399" t="s">
        <v>190</v>
      </c>
      <c r="AH31" s="399" t="s">
        <v>191</v>
      </c>
      <c r="AI31" s="399" t="s">
        <v>59</v>
      </c>
      <c r="AJ31" s="225">
        <v>51300000</v>
      </c>
      <c r="AK31" s="399" t="s">
        <v>61</v>
      </c>
      <c r="AL31" s="128" t="s">
        <v>192</v>
      </c>
      <c r="AM31" s="128"/>
      <c r="AN31" s="226" t="s">
        <v>193</v>
      </c>
      <c r="AO31" s="438" t="s">
        <v>133</v>
      </c>
      <c r="AP31" s="55" t="s">
        <v>194</v>
      </c>
      <c r="AQ31" s="20">
        <v>44593</v>
      </c>
      <c r="AR31" s="119">
        <v>102600000</v>
      </c>
      <c r="AS31" s="122">
        <v>0</v>
      </c>
      <c r="AT31" s="123">
        <f>AS31/AR31</f>
        <v>0</v>
      </c>
      <c r="AU31" s="252" t="s">
        <v>195</v>
      </c>
      <c r="AV31" s="166"/>
    </row>
    <row r="32" spans="1:48" s="106" customFormat="1" ht="148.5" customHeight="1">
      <c r="A32" s="404" t="s">
        <v>765</v>
      </c>
      <c r="B32" s="405"/>
      <c r="C32" s="405"/>
      <c r="D32" s="405"/>
      <c r="E32" s="405"/>
      <c r="F32" s="405"/>
      <c r="G32" s="405"/>
      <c r="H32" s="405"/>
      <c r="I32" s="405"/>
      <c r="J32" s="405"/>
      <c r="K32" s="405"/>
      <c r="L32" s="405"/>
      <c r="M32" s="405"/>
      <c r="N32" s="405"/>
      <c r="O32" s="405"/>
      <c r="P32" s="405"/>
      <c r="Q32" s="407"/>
      <c r="R32" s="149">
        <f>R31</f>
        <v>0.44520142464763418</v>
      </c>
      <c r="S32" s="151">
        <f>S31</f>
        <v>1</v>
      </c>
      <c r="T32" s="376" t="s">
        <v>806</v>
      </c>
      <c r="U32" s="377"/>
      <c r="V32" s="377"/>
      <c r="W32" s="377"/>
      <c r="X32" s="377"/>
      <c r="Y32" s="437"/>
      <c r="Z32" s="378"/>
      <c r="AA32" s="224">
        <f>AA31</f>
        <v>1</v>
      </c>
      <c r="AB32" s="124"/>
      <c r="AC32" s="190"/>
      <c r="AD32" s="190"/>
      <c r="AE32" s="190"/>
      <c r="AF32" s="224"/>
      <c r="AG32" s="399"/>
      <c r="AH32" s="399"/>
      <c r="AI32" s="399"/>
      <c r="AJ32" s="225"/>
      <c r="AK32" s="399"/>
      <c r="AL32" s="128"/>
      <c r="AM32" s="128"/>
      <c r="AN32" s="226"/>
      <c r="AO32" s="438"/>
      <c r="AP32" s="55"/>
      <c r="AQ32" s="20"/>
      <c r="AR32" s="124"/>
      <c r="AS32" s="124"/>
      <c r="AT32" s="124"/>
      <c r="AU32" s="252"/>
      <c r="AV32" s="166"/>
    </row>
    <row r="33" spans="1:48" s="106" customFormat="1" ht="96" customHeight="1">
      <c r="A33" s="183" t="s">
        <v>87</v>
      </c>
      <c r="B33" s="184"/>
      <c r="C33" s="184"/>
      <c r="D33" s="184"/>
      <c r="E33" s="184"/>
      <c r="F33" s="185"/>
      <c r="G33" s="186"/>
      <c r="H33" s="126" t="s">
        <v>196</v>
      </c>
      <c r="I33" s="126" t="s">
        <v>197</v>
      </c>
      <c r="J33" s="126" t="s">
        <v>186</v>
      </c>
      <c r="K33" s="168" t="s">
        <v>198</v>
      </c>
      <c r="L33" s="167" t="s">
        <v>199</v>
      </c>
      <c r="M33" s="126">
        <v>18</v>
      </c>
      <c r="N33" s="126">
        <v>15</v>
      </c>
      <c r="O33" s="126">
        <v>13</v>
      </c>
      <c r="P33" s="186">
        <v>19</v>
      </c>
      <c r="Q33" s="186">
        <v>19</v>
      </c>
      <c r="R33" s="154">
        <v>1</v>
      </c>
      <c r="S33" s="145">
        <v>1</v>
      </c>
      <c r="T33" s="187" t="s">
        <v>192</v>
      </c>
      <c r="U33" s="188">
        <v>2021130010205</v>
      </c>
      <c r="V33" s="179"/>
      <c r="W33" s="189"/>
      <c r="X33" s="190">
        <v>1</v>
      </c>
      <c r="Y33" s="57">
        <v>19</v>
      </c>
      <c r="Z33" s="190">
        <v>19</v>
      </c>
      <c r="AA33" s="224">
        <f>AA32</f>
        <v>1</v>
      </c>
      <c r="AB33" s="124">
        <v>44593</v>
      </c>
      <c r="AC33" s="190">
        <v>334</v>
      </c>
      <c r="AD33" s="190">
        <v>1055035</v>
      </c>
      <c r="AE33" s="190">
        <v>1055035</v>
      </c>
      <c r="AF33" s="224">
        <v>1</v>
      </c>
      <c r="AG33" s="399"/>
      <c r="AH33" s="399"/>
      <c r="AI33" s="399"/>
      <c r="AJ33" s="225">
        <v>102600000</v>
      </c>
      <c r="AK33" s="399"/>
      <c r="AL33" s="128" t="s">
        <v>188</v>
      </c>
      <c r="AM33" s="128"/>
      <c r="AN33" s="227" t="s">
        <v>200</v>
      </c>
      <c r="AO33" s="438"/>
      <c r="AP33" s="55" t="s">
        <v>194</v>
      </c>
      <c r="AQ33" s="20">
        <v>44593</v>
      </c>
      <c r="AR33" s="119">
        <v>51300000</v>
      </c>
      <c r="AS33" s="119">
        <v>0</v>
      </c>
      <c r="AT33" s="123">
        <f>AS33/AR33</f>
        <v>0</v>
      </c>
      <c r="AU33" s="253" t="s">
        <v>201</v>
      </c>
      <c r="AV33" s="166"/>
    </row>
    <row r="34" spans="1:48" s="106" customFormat="1" ht="96" customHeight="1">
      <c r="A34" s="404" t="s">
        <v>766</v>
      </c>
      <c r="B34" s="405"/>
      <c r="C34" s="405"/>
      <c r="D34" s="405"/>
      <c r="E34" s="405"/>
      <c r="F34" s="405"/>
      <c r="G34" s="405"/>
      <c r="H34" s="405"/>
      <c r="I34" s="405"/>
      <c r="J34" s="405"/>
      <c r="K34" s="405"/>
      <c r="L34" s="405"/>
      <c r="M34" s="405"/>
      <c r="N34" s="405"/>
      <c r="O34" s="405"/>
      <c r="P34" s="405"/>
      <c r="Q34" s="407"/>
      <c r="R34" s="151">
        <f>R33</f>
        <v>1</v>
      </c>
      <c r="S34" s="151">
        <f>S33</f>
        <v>1</v>
      </c>
      <c r="T34" s="376" t="s">
        <v>807</v>
      </c>
      <c r="U34" s="377"/>
      <c r="V34" s="377"/>
      <c r="W34" s="377"/>
      <c r="X34" s="377"/>
      <c r="Y34" s="437"/>
      <c r="Z34" s="378"/>
      <c r="AA34" s="224">
        <f>AA33</f>
        <v>1</v>
      </c>
      <c r="AB34" s="124"/>
      <c r="AC34" s="190"/>
      <c r="AD34" s="190"/>
      <c r="AE34" s="190"/>
      <c r="AF34" s="224"/>
      <c r="AG34" s="399"/>
      <c r="AH34" s="399"/>
      <c r="AI34" s="399"/>
      <c r="AJ34" s="225"/>
      <c r="AK34" s="399"/>
      <c r="AL34" s="128"/>
      <c r="AM34" s="128"/>
      <c r="AN34" s="227"/>
      <c r="AO34" s="438"/>
      <c r="AP34" s="55"/>
      <c r="AQ34" s="20"/>
      <c r="AR34" s="124"/>
      <c r="AS34" s="124"/>
      <c r="AT34" s="124"/>
      <c r="AU34" s="253"/>
      <c r="AV34" s="166"/>
    </row>
    <row r="35" spans="1:48" s="106" customFormat="1" ht="116.25" customHeight="1">
      <c r="A35" s="379" t="s">
        <v>87</v>
      </c>
      <c r="B35" s="184"/>
      <c r="C35" s="184"/>
      <c r="D35" s="184"/>
      <c r="E35" s="184"/>
      <c r="F35" s="185"/>
      <c r="G35" s="186"/>
      <c r="H35" s="400" t="s">
        <v>202</v>
      </c>
      <c r="I35" s="126" t="s">
        <v>203</v>
      </c>
      <c r="J35" s="126" t="s">
        <v>186</v>
      </c>
      <c r="K35" s="168">
        <v>0</v>
      </c>
      <c r="L35" s="167" t="s">
        <v>204</v>
      </c>
      <c r="M35" s="126">
        <v>4</v>
      </c>
      <c r="N35" s="126">
        <v>3</v>
      </c>
      <c r="O35" s="126">
        <v>2</v>
      </c>
      <c r="P35" s="126">
        <v>3</v>
      </c>
      <c r="Q35" s="126">
        <v>1</v>
      </c>
      <c r="R35" s="154">
        <v>1</v>
      </c>
      <c r="S35" s="145">
        <v>1</v>
      </c>
      <c r="T35" s="432" t="s">
        <v>205</v>
      </c>
      <c r="U35" s="433" t="s">
        <v>206</v>
      </c>
      <c r="V35" s="179"/>
      <c r="W35" s="189"/>
      <c r="X35" s="449">
        <v>4</v>
      </c>
      <c r="Y35" s="57">
        <v>3</v>
      </c>
      <c r="Z35" s="190">
        <v>4</v>
      </c>
      <c r="AA35" s="180">
        <f t="shared" ref="AA35" si="3">Z35/X35</f>
        <v>1</v>
      </c>
      <c r="AB35" s="124">
        <v>44593</v>
      </c>
      <c r="AC35" s="190">
        <v>334</v>
      </c>
      <c r="AD35" s="190">
        <v>1055035</v>
      </c>
      <c r="AE35" s="190">
        <v>1055035</v>
      </c>
      <c r="AF35" s="224">
        <v>0.25</v>
      </c>
      <c r="AG35" s="399"/>
      <c r="AH35" s="399"/>
      <c r="AI35" s="399"/>
      <c r="AJ35" s="228">
        <v>51300000</v>
      </c>
      <c r="AK35" s="399"/>
      <c r="AL35" s="179"/>
      <c r="AM35" s="179"/>
      <c r="AN35" s="227"/>
      <c r="AO35" s="438"/>
      <c r="AP35" s="55" t="s">
        <v>194</v>
      </c>
      <c r="AQ35" s="20">
        <v>44593</v>
      </c>
      <c r="AR35" s="124"/>
      <c r="AS35" s="125"/>
      <c r="AT35" s="125"/>
      <c r="AU35" s="253" t="s">
        <v>207</v>
      </c>
      <c r="AV35" s="166"/>
    </row>
    <row r="36" spans="1:48" s="106" customFormat="1" ht="125.25" customHeight="1">
      <c r="A36" s="380"/>
      <c r="B36" s="184"/>
      <c r="C36" s="184"/>
      <c r="D36" s="184"/>
      <c r="E36" s="184"/>
      <c r="F36" s="185"/>
      <c r="G36" s="186"/>
      <c r="H36" s="400"/>
      <c r="I36" s="126" t="s">
        <v>208</v>
      </c>
      <c r="J36" s="126" t="s">
        <v>186</v>
      </c>
      <c r="K36" s="168">
        <v>5</v>
      </c>
      <c r="L36" s="167" t="s">
        <v>209</v>
      </c>
      <c r="M36" s="126">
        <v>5</v>
      </c>
      <c r="N36" s="126">
        <v>5</v>
      </c>
      <c r="O36" s="126">
        <v>4</v>
      </c>
      <c r="P36" s="126">
        <v>4</v>
      </c>
      <c r="Q36" s="126">
        <v>4</v>
      </c>
      <c r="R36" s="154">
        <f t="shared" ref="R36:R38" si="4">Q36/N36</f>
        <v>0.8</v>
      </c>
      <c r="S36" s="145">
        <v>1</v>
      </c>
      <c r="T36" s="432"/>
      <c r="U36" s="433"/>
      <c r="V36" s="179"/>
      <c r="W36" s="189"/>
      <c r="X36" s="449"/>
      <c r="Y36" s="57">
        <v>4</v>
      </c>
      <c r="Z36" s="190">
        <v>4</v>
      </c>
      <c r="AA36" s="180">
        <f>Z36/X35</f>
        <v>1</v>
      </c>
      <c r="AB36" s="124">
        <v>44593</v>
      </c>
      <c r="AC36" s="190">
        <v>334</v>
      </c>
      <c r="AD36" s="190">
        <v>1055035</v>
      </c>
      <c r="AE36" s="190">
        <v>1055035</v>
      </c>
      <c r="AF36" s="224">
        <v>0.25</v>
      </c>
      <c r="AG36" s="399" t="s">
        <v>190</v>
      </c>
      <c r="AH36" s="399"/>
      <c r="AI36" s="399" t="s">
        <v>59</v>
      </c>
      <c r="AJ36" s="441">
        <v>102600000</v>
      </c>
      <c r="AK36" s="399" t="s">
        <v>61</v>
      </c>
      <c r="AL36" s="365" t="s">
        <v>205</v>
      </c>
      <c r="AM36" s="128"/>
      <c r="AN36" s="439" t="s">
        <v>210</v>
      </c>
      <c r="AO36" s="438" t="s">
        <v>133</v>
      </c>
      <c r="AP36" s="55" t="s">
        <v>194</v>
      </c>
      <c r="AQ36" s="20">
        <v>44593</v>
      </c>
      <c r="AR36" s="518">
        <v>102600000</v>
      </c>
      <c r="AS36" s="519">
        <v>0</v>
      </c>
      <c r="AT36" s="513">
        <f>AS36/AR36</f>
        <v>0</v>
      </c>
      <c r="AU36" s="253" t="s">
        <v>211</v>
      </c>
      <c r="AV36" s="166"/>
    </row>
    <row r="37" spans="1:48" s="106" customFormat="1" ht="131.25" customHeight="1">
      <c r="A37" s="380"/>
      <c r="B37" s="184"/>
      <c r="C37" s="184"/>
      <c r="D37" s="184"/>
      <c r="E37" s="184"/>
      <c r="F37" s="185"/>
      <c r="G37" s="186"/>
      <c r="H37" s="400"/>
      <c r="I37" s="126" t="s">
        <v>212</v>
      </c>
      <c r="J37" s="126" t="s">
        <v>186</v>
      </c>
      <c r="K37" s="168">
        <v>3</v>
      </c>
      <c r="L37" s="167" t="s">
        <v>213</v>
      </c>
      <c r="M37" s="126">
        <v>3</v>
      </c>
      <c r="N37" s="126">
        <v>3</v>
      </c>
      <c r="O37" s="126">
        <v>3</v>
      </c>
      <c r="P37" s="126">
        <v>2</v>
      </c>
      <c r="Q37" s="126">
        <v>1</v>
      </c>
      <c r="R37" s="154">
        <v>1</v>
      </c>
      <c r="S37" s="145">
        <v>1</v>
      </c>
      <c r="T37" s="432"/>
      <c r="U37" s="433"/>
      <c r="V37" s="179"/>
      <c r="W37" s="189"/>
      <c r="X37" s="449"/>
      <c r="Y37" s="57">
        <v>2</v>
      </c>
      <c r="Z37" s="229">
        <v>1</v>
      </c>
      <c r="AA37" s="180">
        <f>Z37/X35</f>
        <v>0.25</v>
      </c>
      <c r="AB37" s="124">
        <v>44593</v>
      </c>
      <c r="AC37" s="190">
        <v>334</v>
      </c>
      <c r="AD37" s="190">
        <v>1055035</v>
      </c>
      <c r="AE37" s="190">
        <v>1055035</v>
      </c>
      <c r="AF37" s="224">
        <v>0.25</v>
      </c>
      <c r="AG37" s="399"/>
      <c r="AH37" s="399"/>
      <c r="AI37" s="399"/>
      <c r="AJ37" s="441"/>
      <c r="AK37" s="399"/>
      <c r="AL37" s="365"/>
      <c r="AM37" s="128"/>
      <c r="AN37" s="439"/>
      <c r="AO37" s="438"/>
      <c r="AP37" s="55" t="s">
        <v>194</v>
      </c>
      <c r="AQ37" s="20">
        <v>44593</v>
      </c>
      <c r="AR37" s="519"/>
      <c r="AS37" s="519"/>
      <c r="AT37" s="513"/>
      <c r="AU37" s="253" t="s">
        <v>214</v>
      </c>
      <c r="AV37" s="166"/>
    </row>
    <row r="38" spans="1:48" s="106" customFormat="1" ht="116.25" customHeight="1">
      <c r="A38" s="381"/>
      <c r="B38" s="184"/>
      <c r="C38" s="184"/>
      <c r="D38" s="184"/>
      <c r="E38" s="184"/>
      <c r="F38" s="185"/>
      <c r="G38" s="186"/>
      <c r="H38" s="400"/>
      <c r="I38" s="126" t="s">
        <v>215</v>
      </c>
      <c r="J38" s="126" t="s">
        <v>186</v>
      </c>
      <c r="K38" s="168">
        <v>250</v>
      </c>
      <c r="L38" s="167" t="s">
        <v>216</v>
      </c>
      <c r="M38" s="126">
        <v>250</v>
      </c>
      <c r="N38" s="126">
        <v>300</v>
      </c>
      <c r="O38" s="126">
        <v>545</v>
      </c>
      <c r="P38" s="126">
        <v>0</v>
      </c>
      <c r="Q38" s="191">
        <v>282</v>
      </c>
      <c r="R38" s="154">
        <f t="shared" si="4"/>
        <v>0.94</v>
      </c>
      <c r="S38" s="145">
        <v>1</v>
      </c>
      <c r="T38" s="432"/>
      <c r="U38" s="433"/>
      <c r="V38" s="179"/>
      <c r="W38" s="189"/>
      <c r="X38" s="449"/>
      <c r="Y38" s="57">
        <v>675</v>
      </c>
      <c r="Z38" s="229">
        <v>957</v>
      </c>
      <c r="AA38" s="230">
        <v>1</v>
      </c>
      <c r="AB38" s="124">
        <v>44593</v>
      </c>
      <c r="AC38" s="190">
        <v>334</v>
      </c>
      <c r="AD38" s="190">
        <v>1055035</v>
      </c>
      <c r="AE38" s="190">
        <v>1055035</v>
      </c>
      <c r="AF38" s="224">
        <v>0.25</v>
      </c>
      <c r="AG38" s="399"/>
      <c r="AH38" s="399"/>
      <c r="AI38" s="399"/>
      <c r="AJ38" s="441"/>
      <c r="AK38" s="399"/>
      <c r="AL38" s="365"/>
      <c r="AM38" s="128"/>
      <c r="AN38" s="439"/>
      <c r="AO38" s="438"/>
      <c r="AP38" s="55" t="s">
        <v>194</v>
      </c>
      <c r="AQ38" s="20">
        <v>44593</v>
      </c>
      <c r="AR38" s="520"/>
      <c r="AS38" s="520"/>
      <c r="AT38" s="514"/>
      <c r="AU38" s="253" t="s">
        <v>217</v>
      </c>
      <c r="AV38" s="166"/>
    </row>
    <row r="39" spans="1:48" s="106" customFormat="1" ht="116.25" customHeight="1">
      <c r="A39" s="385" t="s">
        <v>767</v>
      </c>
      <c r="B39" s="386"/>
      <c r="C39" s="386"/>
      <c r="D39" s="386"/>
      <c r="E39" s="386"/>
      <c r="F39" s="386"/>
      <c r="G39" s="386"/>
      <c r="H39" s="386"/>
      <c r="I39" s="386"/>
      <c r="J39" s="386"/>
      <c r="K39" s="386"/>
      <c r="L39" s="386"/>
      <c r="M39" s="386"/>
      <c r="N39" s="386"/>
      <c r="O39" s="386"/>
      <c r="P39" s="386"/>
      <c r="Q39" s="387"/>
      <c r="R39" s="149">
        <f>AVERAGE(R35:R38)</f>
        <v>0.93499999999999994</v>
      </c>
      <c r="S39" s="151">
        <f>AVERAGE(S35:S38)</f>
        <v>1</v>
      </c>
      <c r="T39" s="376" t="s">
        <v>808</v>
      </c>
      <c r="U39" s="377"/>
      <c r="V39" s="377"/>
      <c r="W39" s="377"/>
      <c r="X39" s="377"/>
      <c r="Y39" s="437"/>
      <c r="Z39" s="378"/>
      <c r="AA39" s="224">
        <f>AVERAGE(AA35:AA38)</f>
        <v>0.8125</v>
      </c>
      <c r="AB39" s="124"/>
      <c r="AC39" s="190"/>
      <c r="AD39" s="190"/>
      <c r="AE39" s="190"/>
      <c r="AF39" s="224"/>
      <c r="AG39" s="213"/>
      <c r="AH39" s="213"/>
      <c r="AI39" s="213"/>
      <c r="AJ39" s="225"/>
      <c r="AK39" s="213"/>
      <c r="AL39" s="128"/>
      <c r="AM39" s="128"/>
      <c r="AN39" s="227"/>
      <c r="AO39" s="55"/>
      <c r="AP39" s="55"/>
      <c r="AQ39" s="20"/>
      <c r="AR39" s="124"/>
      <c r="AS39" s="124"/>
      <c r="AT39" s="124"/>
      <c r="AU39" s="253"/>
      <c r="AV39" s="166"/>
    </row>
    <row r="40" spans="1:48" s="106" customFormat="1" ht="116.25" customHeight="1">
      <c r="A40" s="377" t="s">
        <v>768</v>
      </c>
      <c r="B40" s="377"/>
      <c r="C40" s="377"/>
      <c r="D40" s="377"/>
      <c r="E40" s="377"/>
      <c r="F40" s="377"/>
      <c r="G40" s="377"/>
      <c r="H40" s="377"/>
      <c r="I40" s="377"/>
      <c r="J40" s="377"/>
      <c r="K40" s="377"/>
      <c r="L40" s="377"/>
      <c r="M40" s="377"/>
      <c r="N40" s="377"/>
      <c r="O40" s="377"/>
      <c r="P40" s="377"/>
      <c r="Q40" s="378"/>
      <c r="R40" s="154">
        <f>(R32+R34+R39)/3</f>
        <v>0.79340047488254462</v>
      </c>
      <c r="S40" s="154">
        <f>(S32+S34+S39)/3</f>
        <v>1</v>
      </c>
      <c r="T40" s="187"/>
      <c r="U40" s="188"/>
      <c r="V40" s="164"/>
      <c r="W40" s="190"/>
      <c r="X40" s="190"/>
      <c r="Y40" s="57"/>
      <c r="Z40" s="190"/>
      <c r="AA40" s="190"/>
      <c r="AB40" s="124"/>
      <c r="AC40" s="190"/>
      <c r="AD40" s="190"/>
      <c r="AE40" s="190"/>
      <c r="AF40" s="224"/>
      <c r="AG40" s="213"/>
      <c r="AH40" s="213"/>
      <c r="AI40" s="213"/>
      <c r="AJ40" s="225"/>
      <c r="AK40" s="213"/>
      <c r="AL40" s="128"/>
      <c r="AM40" s="128"/>
      <c r="AN40" s="227"/>
      <c r="AO40" s="55"/>
      <c r="AP40" s="55"/>
      <c r="AQ40" s="20"/>
      <c r="AR40" s="124"/>
      <c r="AS40" s="124"/>
      <c r="AT40" s="124"/>
      <c r="AU40" s="253"/>
      <c r="AV40" s="166"/>
    </row>
    <row r="41" spans="1:48" s="106" customFormat="1" ht="116.25" customHeight="1">
      <c r="A41" s="385" t="s">
        <v>769</v>
      </c>
      <c r="B41" s="386"/>
      <c r="C41" s="386"/>
      <c r="D41" s="386"/>
      <c r="E41" s="386"/>
      <c r="F41" s="386"/>
      <c r="G41" s="386"/>
      <c r="H41" s="386"/>
      <c r="I41" s="386"/>
      <c r="J41" s="386"/>
      <c r="K41" s="386"/>
      <c r="L41" s="386"/>
      <c r="M41" s="386"/>
      <c r="N41" s="386"/>
      <c r="O41" s="386"/>
      <c r="P41" s="386"/>
      <c r="Q41" s="387"/>
      <c r="R41" s="154">
        <f>(R30+R40)/2</f>
        <v>0.63692245966349459</v>
      </c>
      <c r="S41" s="154">
        <f>(S30+S40)/2</f>
        <v>0.84796396396396401</v>
      </c>
      <c r="T41" s="187"/>
      <c r="U41" s="188"/>
      <c r="V41" s="164"/>
      <c r="W41" s="190"/>
      <c r="X41" s="190"/>
      <c r="Y41" s="57"/>
      <c r="Z41" s="190"/>
      <c r="AA41" s="190"/>
      <c r="AB41" s="124"/>
      <c r="AC41" s="190"/>
      <c r="AD41" s="190"/>
      <c r="AE41" s="190"/>
      <c r="AF41" s="224"/>
      <c r="AG41" s="213"/>
      <c r="AH41" s="213"/>
      <c r="AI41" s="213"/>
      <c r="AJ41" s="225"/>
      <c r="AK41" s="213"/>
      <c r="AL41" s="128"/>
      <c r="AM41" s="128"/>
      <c r="AN41" s="227"/>
      <c r="AO41" s="55"/>
      <c r="AP41" s="55"/>
      <c r="AQ41" s="20"/>
      <c r="AR41" s="124"/>
      <c r="AS41" s="124"/>
      <c r="AT41" s="124"/>
      <c r="AU41" s="253"/>
      <c r="AV41" s="166"/>
    </row>
    <row r="42" spans="1:48" s="118" customFormat="1" ht="277.5" customHeight="1">
      <c r="A42" s="382" t="s">
        <v>218</v>
      </c>
      <c r="B42" s="400" t="s">
        <v>219</v>
      </c>
      <c r="C42" s="400" t="s">
        <v>220</v>
      </c>
      <c r="D42" s="413">
        <v>0.57699999999999996</v>
      </c>
      <c r="E42" s="414" t="s">
        <v>221</v>
      </c>
      <c r="F42" s="400">
        <v>63.1</v>
      </c>
      <c r="G42" s="400">
        <v>74.900000000000006</v>
      </c>
      <c r="H42" s="409" t="s">
        <v>222</v>
      </c>
      <c r="I42" s="400" t="s">
        <v>223</v>
      </c>
      <c r="J42" s="400" t="s">
        <v>93</v>
      </c>
      <c r="K42" s="400" t="s">
        <v>224</v>
      </c>
      <c r="L42" s="412" t="s">
        <v>225</v>
      </c>
      <c r="M42" s="400">
        <v>7</v>
      </c>
      <c r="N42" s="400">
        <v>3</v>
      </c>
      <c r="O42" s="400">
        <v>2</v>
      </c>
      <c r="P42" s="400">
        <v>7</v>
      </c>
      <c r="Q42" s="400">
        <v>7</v>
      </c>
      <c r="R42" s="416">
        <v>1</v>
      </c>
      <c r="S42" s="416">
        <v>1</v>
      </c>
      <c r="T42" s="412" t="s">
        <v>226</v>
      </c>
      <c r="U42" s="397">
        <v>2020130010277</v>
      </c>
      <c r="V42" s="393" t="s">
        <v>227</v>
      </c>
      <c r="W42" s="128" t="s">
        <v>228</v>
      </c>
      <c r="X42" s="128">
        <v>24</v>
      </c>
      <c r="Y42" s="48">
        <v>11</v>
      </c>
      <c r="Z42" s="128">
        <v>7</v>
      </c>
      <c r="AA42" s="154">
        <f>Z42/X42</f>
        <v>0.29166666666666669</v>
      </c>
      <c r="AB42" s="121">
        <v>44563</v>
      </c>
      <c r="AC42" s="128">
        <v>365</v>
      </c>
      <c r="AD42" s="178">
        <v>2200</v>
      </c>
      <c r="AE42" s="128">
        <v>2200</v>
      </c>
      <c r="AF42" s="113">
        <v>0.25</v>
      </c>
      <c r="AG42" s="365" t="s">
        <v>229</v>
      </c>
      <c r="AH42" s="419" t="s">
        <v>230</v>
      </c>
      <c r="AI42" s="419" t="s">
        <v>59</v>
      </c>
      <c r="AJ42" s="419">
        <v>200000000</v>
      </c>
      <c r="AK42" s="419" t="s">
        <v>61</v>
      </c>
      <c r="AL42" s="400" t="s">
        <v>231</v>
      </c>
      <c r="AM42" s="400" t="s">
        <v>65</v>
      </c>
      <c r="AN42" s="483" t="s">
        <v>232</v>
      </c>
      <c r="AO42" s="485" t="s">
        <v>65</v>
      </c>
      <c r="AP42" s="521" t="s">
        <v>233</v>
      </c>
      <c r="AQ42" s="505" t="s">
        <v>234</v>
      </c>
      <c r="AR42" s="488"/>
      <c r="AS42" s="488"/>
      <c r="AT42" s="132"/>
      <c r="AU42" s="179" t="s">
        <v>829</v>
      </c>
      <c r="AV42" s="179" t="s">
        <v>830</v>
      </c>
    </row>
    <row r="43" spans="1:48" s="118" customFormat="1" ht="194.25" customHeight="1">
      <c r="A43" s="383"/>
      <c r="B43" s="400"/>
      <c r="C43" s="400"/>
      <c r="D43" s="413"/>
      <c r="E43" s="414"/>
      <c r="F43" s="400"/>
      <c r="G43" s="400"/>
      <c r="H43" s="410"/>
      <c r="I43" s="400"/>
      <c r="J43" s="400"/>
      <c r="K43" s="400"/>
      <c r="L43" s="412"/>
      <c r="M43" s="400"/>
      <c r="N43" s="400"/>
      <c r="O43" s="400"/>
      <c r="P43" s="400"/>
      <c r="Q43" s="400"/>
      <c r="R43" s="416"/>
      <c r="S43" s="416"/>
      <c r="T43" s="412"/>
      <c r="U43" s="397"/>
      <c r="V43" s="393"/>
      <c r="W43" s="128" t="s">
        <v>235</v>
      </c>
      <c r="X43" s="128">
        <v>12</v>
      </c>
      <c r="Y43" s="48">
        <v>12</v>
      </c>
      <c r="Z43" s="128">
        <v>12</v>
      </c>
      <c r="AA43" s="154">
        <f>Z43/X43</f>
        <v>1</v>
      </c>
      <c r="AB43" s="121">
        <v>44563</v>
      </c>
      <c r="AC43" s="128">
        <v>365</v>
      </c>
      <c r="AD43" s="178">
        <v>2200</v>
      </c>
      <c r="AE43" s="128">
        <v>2200</v>
      </c>
      <c r="AF43" s="113">
        <v>0</v>
      </c>
      <c r="AG43" s="365"/>
      <c r="AH43" s="419"/>
      <c r="AI43" s="419"/>
      <c r="AJ43" s="419"/>
      <c r="AK43" s="419"/>
      <c r="AL43" s="400"/>
      <c r="AM43" s="400"/>
      <c r="AN43" s="483"/>
      <c r="AO43" s="485"/>
      <c r="AP43" s="521"/>
      <c r="AQ43" s="505"/>
      <c r="AR43" s="489"/>
      <c r="AS43" s="489"/>
      <c r="AT43" s="133"/>
      <c r="AU43" s="179" t="s">
        <v>236</v>
      </c>
      <c r="AV43" s="179" t="s">
        <v>236</v>
      </c>
    </row>
    <row r="44" spans="1:48" s="118" customFormat="1" ht="225" customHeight="1">
      <c r="A44" s="383"/>
      <c r="B44" s="400"/>
      <c r="C44" s="400"/>
      <c r="D44" s="413"/>
      <c r="E44" s="414"/>
      <c r="F44" s="400"/>
      <c r="G44" s="400"/>
      <c r="H44" s="410"/>
      <c r="I44" s="400"/>
      <c r="J44" s="400"/>
      <c r="K44" s="400"/>
      <c r="L44" s="412"/>
      <c r="M44" s="400"/>
      <c r="N44" s="400"/>
      <c r="O44" s="400"/>
      <c r="P44" s="400"/>
      <c r="Q44" s="400"/>
      <c r="R44" s="416"/>
      <c r="S44" s="416"/>
      <c r="T44" s="412"/>
      <c r="U44" s="397"/>
      <c r="V44" s="393"/>
      <c r="W44" s="164" t="s">
        <v>237</v>
      </c>
      <c r="X44" s="128">
        <v>12</v>
      </c>
      <c r="Y44" s="48">
        <v>7</v>
      </c>
      <c r="Z44" s="128">
        <v>9</v>
      </c>
      <c r="AA44" s="154">
        <f>Z44/X44</f>
        <v>0.75</v>
      </c>
      <c r="AB44" s="121">
        <v>44563</v>
      </c>
      <c r="AC44" s="128">
        <v>365</v>
      </c>
      <c r="AD44" s="178">
        <v>1057358</v>
      </c>
      <c r="AE44" s="178">
        <v>1057358</v>
      </c>
      <c r="AF44" s="113">
        <v>0</v>
      </c>
      <c r="AG44" s="365"/>
      <c r="AH44" s="419"/>
      <c r="AI44" s="419"/>
      <c r="AJ44" s="419"/>
      <c r="AK44" s="419"/>
      <c r="AL44" s="400"/>
      <c r="AM44" s="400"/>
      <c r="AN44" s="483"/>
      <c r="AO44" s="485"/>
      <c r="AP44" s="521"/>
      <c r="AQ44" s="505"/>
      <c r="AR44" s="489"/>
      <c r="AS44" s="489"/>
      <c r="AT44" s="133"/>
      <c r="AU44" s="179" t="s">
        <v>831</v>
      </c>
      <c r="AV44" s="254" t="s">
        <v>832</v>
      </c>
    </row>
    <row r="45" spans="1:48" s="118" customFormat="1" ht="268.5" customHeight="1">
      <c r="A45" s="383"/>
      <c r="B45" s="400"/>
      <c r="C45" s="400"/>
      <c r="D45" s="413"/>
      <c r="E45" s="414"/>
      <c r="F45" s="400"/>
      <c r="G45" s="400"/>
      <c r="H45" s="410"/>
      <c r="I45" s="400"/>
      <c r="J45" s="400"/>
      <c r="K45" s="400"/>
      <c r="L45" s="412"/>
      <c r="M45" s="400"/>
      <c r="N45" s="400"/>
      <c r="O45" s="400"/>
      <c r="P45" s="400"/>
      <c r="Q45" s="400"/>
      <c r="R45" s="416"/>
      <c r="S45" s="416"/>
      <c r="T45" s="412"/>
      <c r="U45" s="397"/>
      <c r="V45" s="393"/>
      <c r="W45" s="164" t="s">
        <v>238</v>
      </c>
      <c r="X45" s="128">
        <v>50</v>
      </c>
      <c r="Y45" s="48">
        <v>14</v>
      </c>
      <c r="Z45" s="128">
        <v>11</v>
      </c>
      <c r="AA45" s="154">
        <f>Z45/X45</f>
        <v>0.22</v>
      </c>
      <c r="AB45" s="121">
        <v>44563</v>
      </c>
      <c r="AC45" s="128">
        <v>365</v>
      </c>
      <c r="AD45" s="178">
        <v>2200</v>
      </c>
      <c r="AE45" s="128">
        <v>2200</v>
      </c>
      <c r="AF45" s="113">
        <v>0.2</v>
      </c>
      <c r="AG45" s="365"/>
      <c r="AH45" s="419"/>
      <c r="AI45" s="419"/>
      <c r="AJ45" s="419"/>
      <c r="AK45" s="419"/>
      <c r="AL45" s="400"/>
      <c r="AM45" s="400"/>
      <c r="AN45" s="483"/>
      <c r="AO45" s="485"/>
      <c r="AP45" s="521"/>
      <c r="AQ45" s="505"/>
      <c r="AR45" s="489"/>
      <c r="AS45" s="489"/>
      <c r="AT45" s="133"/>
      <c r="AU45" s="179" t="s">
        <v>833</v>
      </c>
      <c r="AV45" s="179" t="s">
        <v>834</v>
      </c>
    </row>
    <row r="46" spans="1:48" s="118" customFormat="1" ht="102.75" customHeight="1">
      <c r="A46" s="383"/>
      <c r="B46" s="400"/>
      <c r="C46" s="400"/>
      <c r="D46" s="413"/>
      <c r="E46" s="414"/>
      <c r="F46" s="400"/>
      <c r="G46" s="400"/>
      <c r="H46" s="410"/>
      <c r="I46" s="400"/>
      <c r="J46" s="400"/>
      <c r="K46" s="400"/>
      <c r="L46" s="412"/>
      <c r="M46" s="400"/>
      <c r="N46" s="400"/>
      <c r="O46" s="400"/>
      <c r="P46" s="400"/>
      <c r="Q46" s="400"/>
      <c r="R46" s="416"/>
      <c r="S46" s="416"/>
      <c r="T46" s="412"/>
      <c r="U46" s="397"/>
      <c r="V46" s="393"/>
      <c r="W46" s="164" t="s">
        <v>239</v>
      </c>
      <c r="X46" s="128">
        <v>1</v>
      </c>
      <c r="Y46" s="48" t="s">
        <v>83</v>
      </c>
      <c r="Z46" s="128" t="s">
        <v>83</v>
      </c>
      <c r="AA46" s="154">
        <v>0</v>
      </c>
      <c r="AB46" s="121">
        <v>44713</v>
      </c>
      <c r="AC46" s="128">
        <v>365</v>
      </c>
      <c r="AD46" s="178">
        <v>2200</v>
      </c>
      <c r="AE46" s="128">
        <v>2200</v>
      </c>
      <c r="AF46" s="113">
        <v>0.05</v>
      </c>
      <c r="AG46" s="365"/>
      <c r="AH46" s="419"/>
      <c r="AI46" s="419"/>
      <c r="AJ46" s="419"/>
      <c r="AK46" s="419"/>
      <c r="AL46" s="400"/>
      <c r="AM46" s="400"/>
      <c r="AN46" s="483"/>
      <c r="AO46" s="485"/>
      <c r="AP46" s="521"/>
      <c r="AQ46" s="505"/>
      <c r="AR46" s="490"/>
      <c r="AS46" s="490"/>
      <c r="AT46" s="134"/>
      <c r="AU46" s="179" t="s">
        <v>240</v>
      </c>
      <c r="AV46" s="179" t="s">
        <v>241</v>
      </c>
    </row>
    <row r="47" spans="1:48" ht="99.75" customHeight="1">
      <c r="A47" s="383"/>
      <c r="B47" s="400"/>
      <c r="C47" s="400"/>
      <c r="D47" s="413"/>
      <c r="E47" s="414"/>
      <c r="F47" s="400"/>
      <c r="G47" s="400"/>
      <c r="H47" s="410"/>
      <c r="I47" s="400"/>
      <c r="J47" s="400"/>
      <c r="K47" s="400"/>
      <c r="L47" s="412"/>
      <c r="M47" s="400"/>
      <c r="N47" s="400"/>
      <c r="O47" s="400"/>
      <c r="P47" s="400"/>
      <c r="Q47" s="400"/>
      <c r="R47" s="416"/>
      <c r="S47" s="416"/>
      <c r="T47" s="412"/>
      <c r="U47" s="397"/>
      <c r="V47" s="393"/>
      <c r="W47" s="192" t="s">
        <v>242</v>
      </c>
      <c r="X47" s="193">
        <v>10000000</v>
      </c>
      <c r="Y47" s="16">
        <v>0</v>
      </c>
      <c r="Z47" s="178">
        <v>0</v>
      </c>
      <c r="AA47" s="154">
        <f>Z47/X47</f>
        <v>0</v>
      </c>
      <c r="AB47" s="121">
        <v>44563</v>
      </c>
      <c r="AC47" s="128">
        <v>90</v>
      </c>
      <c r="AD47" s="178">
        <v>10500</v>
      </c>
      <c r="AE47" s="178">
        <v>10500</v>
      </c>
      <c r="AF47" s="231">
        <v>0.05</v>
      </c>
      <c r="AG47" s="365"/>
      <c r="AH47" s="419" t="s">
        <v>243</v>
      </c>
      <c r="AI47" s="419" t="s">
        <v>59</v>
      </c>
      <c r="AJ47" s="419">
        <v>200000000</v>
      </c>
      <c r="AK47" s="419" t="s">
        <v>61</v>
      </c>
      <c r="AL47" s="400" t="s">
        <v>231</v>
      </c>
      <c r="AM47" s="400" t="s">
        <v>65</v>
      </c>
      <c r="AN47" s="483" t="s">
        <v>232</v>
      </c>
      <c r="AO47" s="56" t="s">
        <v>65</v>
      </c>
      <c r="AP47" s="71" t="s">
        <v>244</v>
      </c>
      <c r="AQ47" s="50" t="s">
        <v>245</v>
      </c>
      <c r="AR47" s="488"/>
      <c r="AS47" s="488"/>
      <c r="AT47" s="132"/>
      <c r="AU47" s="179" t="s">
        <v>246</v>
      </c>
      <c r="AV47" s="179" t="s">
        <v>246</v>
      </c>
    </row>
    <row r="48" spans="1:48" ht="102.75" customHeight="1">
      <c r="A48" s="383"/>
      <c r="B48" s="400"/>
      <c r="C48" s="400"/>
      <c r="D48" s="413"/>
      <c r="E48" s="414"/>
      <c r="F48" s="400"/>
      <c r="G48" s="400"/>
      <c r="H48" s="410"/>
      <c r="I48" s="400"/>
      <c r="J48" s="400"/>
      <c r="K48" s="400"/>
      <c r="L48" s="412"/>
      <c r="M48" s="400"/>
      <c r="N48" s="400"/>
      <c r="O48" s="400"/>
      <c r="P48" s="400"/>
      <c r="Q48" s="400"/>
      <c r="R48" s="416"/>
      <c r="S48" s="416"/>
      <c r="T48" s="412"/>
      <c r="U48" s="397"/>
      <c r="V48" s="393"/>
      <c r="W48" s="192" t="s">
        <v>247</v>
      </c>
      <c r="X48" s="193">
        <v>3000000</v>
      </c>
      <c r="Y48" s="16">
        <v>0</v>
      </c>
      <c r="Z48" s="178">
        <v>0</v>
      </c>
      <c r="AA48" s="154">
        <f>Z48/X48</f>
        <v>0</v>
      </c>
      <c r="AB48" s="121">
        <v>44563</v>
      </c>
      <c r="AC48" s="128">
        <v>90</v>
      </c>
      <c r="AD48" s="128">
        <v>10500</v>
      </c>
      <c r="AE48" s="128">
        <v>10500</v>
      </c>
      <c r="AF48" s="231">
        <v>0.05</v>
      </c>
      <c r="AG48" s="365"/>
      <c r="AH48" s="419"/>
      <c r="AI48" s="419"/>
      <c r="AJ48" s="419"/>
      <c r="AK48" s="419"/>
      <c r="AL48" s="400"/>
      <c r="AM48" s="400"/>
      <c r="AN48" s="483"/>
      <c r="AO48" s="56" t="s">
        <v>65</v>
      </c>
      <c r="AP48" s="71" t="s">
        <v>244</v>
      </c>
      <c r="AQ48" s="50" t="s">
        <v>245</v>
      </c>
      <c r="AR48" s="489"/>
      <c r="AS48" s="489"/>
      <c r="AT48" s="133"/>
      <c r="AU48" s="179" t="s">
        <v>248</v>
      </c>
      <c r="AV48" s="164" t="s">
        <v>249</v>
      </c>
    </row>
    <row r="49" spans="1:48" ht="123.75" customHeight="1">
      <c r="A49" s="383"/>
      <c r="B49" s="400"/>
      <c r="C49" s="400"/>
      <c r="D49" s="413"/>
      <c r="E49" s="414"/>
      <c r="F49" s="400"/>
      <c r="G49" s="400"/>
      <c r="H49" s="410"/>
      <c r="I49" s="400"/>
      <c r="J49" s="400"/>
      <c r="K49" s="400"/>
      <c r="L49" s="412"/>
      <c r="M49" s="400"/>
      <c r="N49" s="400"/>
      <c r="O49" s="400"/>
      <c r="P49" s="400"/>
      <c r="Q49" s="400"/>
      <c r="R49" s="416"/>
      <c r="S49" s="416"/>
      <c r="T49" s="412"/>
      <c r="U49" s="397"/>
      <c r="V49" s="393"/>
      <c r="W49" s="192" t="s">
        <v>250</v>
      </c>
      <c r="X49" s="128">
        <v>0</v>
      </c>
      <c r="Y49" s="9">
        <v>0</v>
      </c>
      <c r="Z49" s="128">
        <v>0</v>
      </c>
      <c r="AA49" s="154">
        <v>0</v>
      </c>
      <c r="AB49" s="121">
        <v>44563</v>
      </c>
      <c r="AC49" s="128">
        <v>330</v>
      </c>
      <c r="AD49" s="128">
        <v>35000</v>
      </c>
      <c r="AE49" s="128">
        <v>35000</v>
      </c>
      <c r="AF49" s="231">
        <v>0.15</v>
      </c>
      <c r="AG49" s="365"/>
      <c r="AH49" s="419"/>
      <c r="AI49" s="419"/>
      <c r="AJ49" s="419"/>
      <c r="AK49" s="419"/>
      <c r="AL49" s="400"/>
      <c r="AM49" s="400"/>
      <c r="AN49" s="483"/>
      <c r="AO49" s="56" t="s">
        <v>65</v>
      </c>
      <c r="AP49" s="71" t="s">
        <v>251</v>
      </c>
      <c r="AQ49" s="50" t="s">
        <v>234</v>
      </c>
      <c r="AR49" s="489"/>
      <c r="AS49" s="489"/>
      <c r="AT49" s="133"/>
      <c r="AU49" s="164" t="s">
        <v>252</v>
      </c>
      <c r="AV49" s="164" t="s">
        <v>253</v>
      </c>
    </row>
    <row r="50" spans="1:48" ht="101.25" customHeight="1">
      <c r="A50" s="383"/>
      <c r="B50" s="400"/>
      <c r="C50" s="400"/>
      <c r="D50" s="413"/>
      <c r="E50" s="414"/>
      <c r="F50" s="400"/>
      <c r="G50" s="400"/>
      <c r="H50" s="410"/>
      <c r="I50" s="400"/>
      <c r="J50" s="400"/>
      <c r="K50" s="400"/>
      <c r="L50" s="412"/>
      <c r="M50" s="400"/>
      <c r="N50" s="400"/>
      <c r="O50" s="400"/>
      <c r="P50" s="400"/>
      <c r="Q50" s="400"/>
      <c r="R50" s="416"/>
      <c r="S50" s="416"/>
      <c r="T50" s="412"/>
      <c r="U50" s="397"/>
      <c r="V50" s="393"/>
      <c r="W50" s="194" t="s">
        <v>254</v>
      </c>
      <c r="X50" s="128">
        <v>0</v>
      </c>
      <c r="Y50" s="9">
        <v>0</v>
      </c>
      <c r="Z50" s="128">
        <v>0</v>
      </c>
      <c r="AA50" s="154">
        <v>0</v>
      </c>
      <c r="AB50" s="121">
        <v>44563</v>
      </c>
      <c r="AC50" s="128">
        <v>240</v>
      </c>
      <c r="AD50" s="128">
        <v>75000</v>
      </c>
      <c r="AE50" s="128">
        <v>75000</v>
      </c>
      <c r="AF50" s="231">
        <v>0.15</v>
      </c>
      <c r="AG50" s="365"/>
      <c r="AH50" s="419"/>
      <c r="AI50" s="419"/>
      <c r="AJ50" s="419"/>
      <c r="AK50" s="419"/>
      <c r="AL50" s="400"/>
      <c r="AM50" s="400"/>
      <c r="AN50" s="483"/>
      <c r="AO50" s="56" t="s">
        <v>65</v>
      </c>
      <c r="AP50" s="71" t="s">
        <v>233</v>
      </c>
      <c r="AQ50" s="50" t="s">
        <v>234</v>
      </c>
      <c r="AR50" s="489"/>
      <c r="AS50" s="489"/>
      <c r="AT50" s="133"/>
      <c r="AU50" s="194" t="s">
        <v>255</v>
      </c>
      <c r="AV50" s="164" t="s">
        <v>256</v>
      </c>
    </row>
    <row r="51" spans="1:48" ht="110.25" customHeight="1">
      <c r="A51" s="383"/>
      <c r="B51" s="400"/>
      <c r="C51" s="400"/>
      <c r="D51" s="413"/>
      <c r="E51" s="414"/>
      <c r="F51" s="400"/>
      <c r="G51" s="400"/>
      <c r="H51" s="410"/>
      <c r="I51" s="400"/>
      <c r="J51" s="400"/>
      <c r="K51" s="400"/>
      <c r="L51" s="412"/>
      <c r="M51" s="400"/>
      <c r="N51" s="400"/>
      <c r="O51" s="400"/>
      <c r="P51" s="400"/>
      <c r="Q51" s="400"/>
      <c r="R51" s="416"/>
      <c r="S51" s="416"/>
      <c r="T51" s="412"/>
      <c r="U51" s="397"/>
      <c r="V51" s="393"/>
      <c r="W51" s="194" t="s">
        <v>257</v>
      </c>
      <c r="X51" s="128">
        <v>187000000</v>
      </c>
      <c r="Y51" s="9">
        <v>0</v>
      </c>
      <c r="Z51" s="128">
        <v>0</v>
      </c>
      <c r="AA51" s="154">
        <v>0</v>
      </c>
      <c r="AB51" s="121">
        <v>44563</v>
      </c>
      <c r="AC51" s="128">
        <v>330</v>
      </c>
      <c r="AD51" s="128">
        <v>11200</v>
      </c>
      <c r="AE51" s="128">
        <v>11200</v>
      </c>
      <c r="AF51" s="231">
        <v>0.1</v>
      </c>
      <c r="AG51" s="365"/>
      <c r="AH51" s="419"/>
      <c r="AI51" s="419"/>
      <c r="AJ51" s="419"/>
      <c r="AK51" s="419"/>
      <c r="AL51" s="400"/>
      <c r="AM51" s="400"/>
      <c r="AN51" s="483"/>
      <c r="AO51" s="56" t="s">
        <v>65</v>
      </c>
      <c r="AP51" s="71" t="s">
        <v>251</v>
      </c>
      <c r="AQ51" s="50" t="s">
        <v>234</v>
      </c>
      <c r="AR51" s="490"/>
      <c r="AS51" s="490"/>
      <c r="AT51" s="134"/>
      <c r="AU51" s="194" t="s">
        <v>258</v>
      </c>
      <c r="AV51" s="164" t="s">
        <v>259</v>
      </c>
    </row>
    <row r="52" spans="1:48" ht="110.25" customHeight="1">
      <c r="A52" s="383"/>
      <c r="B52" s="126"/>
      <c r="C52" s="126"/>
      <c r="D52" s="195"/>
      <c r="E52" s="196"/>
      <c r="F52" s="126"/>
      <c r="G52" s="126"/>
      <c r="H52" s="410"/>
      <c r="I52" s="126"/>
      <c r="J52" s="126"/>
      <c r="K52" s="126"/>
      <c r="L52" s="167"/>
      <c r="M52" s="126"/>
      <c r="N52" s="126"/>
      <c r="O52" s="126"/>
      <c r="P52" s="126"/>
      <c r="Q52" s="126"/>
      <c r="R52" s="114"/>
      <c r="S52" s="114"/>
      <c r="T52" s="404" t="s">
        <v>809</v>
      </c>
      <c r="U52" s="405"/>
      <c r="V52" s="405"/>
      <c r="W52" s="405"/>
      <c r="X52" s="405"/>
      <c r="Y52" s="406"/>
      <c r="Z52" s="407"/>
      <c r="AA52" s="113">
        <f>AVERAGE(AA42:AA51)</f>
        <v>0.22616666666666671</v>
      </c>
      <c r="AB52" s="121"/>
      <c r="AC52" s="128"/>
      <c r="AD52" s="128"/>
      <c r="AE52" s="128"/>
      <c r="AF52" s="231"/>
      <c r="AG52" s="128"/>
      <c r="AH52" s="232"/>
      <c r="AI52" s="232"/>
      <c r="AJ52" s="232"/>
      <c r="AK52" s="232"/>
      <c r="AL52" s="126"/>
      <c r="AM52" s="126"/>
      <c r="AN52" s="233"/>
      <c r="AO52" s="81"/>
      <c r="AP52" s="71"/>
      <c r="AQ52" s="90"/>
      <c r="AR52" s="133"/>
      <c r="AS52" s="133"/>
      <c r="AT52" s="133"/>
      <c r="AU52" s="194"/>
      <c r="AV52" s="164"/>
    </row>
    <row r="53" spans="1:48" ht="97.5" customHeight="1">
      <c r="A53" s="383"/>
      <c r="B53" s="400" t="s">
        <v>219</v>
      </c>
      <c r="C53" s="400" t="s">
        <v>220</v>
      </c>
      <c r="D53" s="466">
        <v>0.57699999999999996</v>
      </c>
      <c r="E53" s="400" t="s">
        <v>260</v>
      </c>
      <c r="F53" s="400">
        <v>63.1</v>
      </c>
      <c r="G53" s="400">
        <v>74.900000000000006</v>
      </c>
      <c r="H53" s="410"/>
      <c r="I53" s="400" t="s">
        <v>261</v>
      </c>
      <c r="J53" s="400" t="s">
        <v>262</v>
      </c>
      <c r="K53" s="400">
        <v>0</v>
      </c>
      <c r="L53" s="400" t="s">
        <v>263</v>
      </c>
      <c r="M53" s="403">
        <v>0.6</v>
      </c>
      <c r="N53" s="403">
        <v>0.2</v>
      </c>
      <c r="O53" s="403">
        <v>0.21</v>
      </c>
      <c r="P53" s="403">
        <v>0.03</v>
      </c>
      <c r="Q53" s="403" t="s">
        <v>264</v>
      </c>
      <c r="R53" s="401">
        <f>(Q53+P53)/N53</f>
        <v>0.47499999999999998</v>
      </c>
      <c r="S53" s="401">
        <v>0.78080000000000005</v>
      </c>
      <c r="T53" s="400" t="s">
        <v>265</v>
      </c>
      <c r="U53" s="417">
        <v>2021130010178</v>
      </c>
      <c r="V53" s="400" t="s">
        <v>266</v>
      </c>
      <c r="W53" s="110" t="s">
        <v>267</v>
      </c>
      <c r="X53" s="197">
        <v>400</v>
      </c>
      <c r="Y53" s="18">
        <v>96</v>
      </c>
      <c r="Z53" s="197">
        <v>240</v>
      </c>
      <c r="AA53" s="154">
        <f t="shared" ref="AA53:AA62" si="5">Z53/X53</f>
        <v>0.6</v>
      </c>
      <c r="AB53" s="215">
        <v>44594</v>
      </c>
      <c r="AC53" s="197">
        <v>200</v>
      </c>
      <c r="AD53" s="401"/>
      <c r="AE53" s="402">
        <v>2000</v>
      </c>
      <c r="AF53" s="234">
        <v>0.1</v>
      </c>
      <c r="AG53" s="400" t="s">
        <v>268</v>
      </c>
      <c r="AH53" s="400" t="s">
        <v>269</v>
      </c>
      <c r="AI53" s="400" t="s">
        <v>59</v>
      </c>
      <c r="AJ53" s="477">
        <v>8000000000</v>
      </c>
      <c r="AK53" s="400" t="s">
        <v>61</v>
      </c>
      <c r="AL53" s="400" t="s">
        <v>270</v>
      </c>
      <c r="AM53" s="400" t="s">
        <v>63</v>
      </c>
      <c r="AN53" s="400" t="s">
        <v>271</v>
      </c>
      <c r="AO53" s="62" t="s">
        <v>65</v>
      </c>
      <c r="AP53" s="72" t="s">
        <v>233</v>
      </c>
      <c r="AQ53" s="17">
        <v>44586</v>
      </c>
      <c r="AR53" s="496">
        <v>8000000000</v>
      </c>
      <c r="AS53" s="496">
        <v>367500000</v>
      </c>
      <c r="AT53" s="515">
        <f>AS53/AR53</f>
        <v>4.5937499999999999E-2</v>
      </c>
      <c r="AU53" s="255" t="s">
        <v>272</v>
      </c>
      <c r="AV53" s="164" t="s">
        <v>273</v>
      </c>
    </row>
    <row r="54" spans="1:48" ht="134.25" customHeight="1">
      <c r="A54" s="383"/>
      <c r="B54" s="400"/>
      <c r="C54" s="400"/>
      <c r="D54" s="466"/>
      <c r="E54" s="400"/>
      <c r="F54" s="400"/>
      <c r="G54" s="400"/>
      <c r="H54" s="410"/>
      <c r="I54" s="400"/>
      <c r="J54" s="400"/>
      <c r="K54" s="400"/>
      <c r="L54" s="400"/>
      <c r="M54" s="403"/>
      <c r="N54" s="403"/>
      <c r="O54" s="403"/>
      <c r="P54" s="403"/>
      <c r="Q54" s="403"/>
      <c r="R54" s="401"/>
      <c r="S54" s="401"/>
      <c r="T54" s="400"/>
      <c r="U54" s="417"/>
      <c r="V54" s="400"/>
      <c r="W54" s="110" t="s">
        <v>274</v>
      </c>
      <c r="X54" s="197">
        <v>6100</v>
      </c>
      <c r="Y54" s="18">
        <v>603</v>
      </c>
      <c r="Z54" s="197">
        <v>603</v>
      </c>
      <c r="AA54" s="154">
        <f t="shared" si="5"/>
        <v>9.8852459016393446E-2</v>
      </c>
      <c r="AB54" s="215">
        <v>44594</v>
      </c>
      <c r="AC54" s="197">
        <v>140</v>
      </c>
      <c r="AD54" s="401"/>
      <c r="AE54" s="402"/>
      <c r="AF54" s="234">
        <v>0.2</v>
      </c>
      <c r="AG54" s="400"/>
      <c r="AH54" s="400"/>
      <c r="AI54" s="400"/>
      <c r="AJ54" s="477"/>
      <c r="AK54" s="400"/>
      <c r="AL54" s="400"/>
      <c r="AM54" s="400"/>
      <c r="AN54" s="400"/>
      <c r="AO54" s="62" t="s">
        <v>65</v>
      </c>
      <c r="AP54" s="72" t="s">
        <v>244</v>
      </c>
      <c r="AQ54" s="17"/>
      <c r="AR54" s="497"/>
      <c r="AS54" s="497"/>
      <c r="AT54" s="516"/>
      <c r="AU54" s="255" t="s">
        <v>275</v>
      </c>
      <c r="AV54" s="393" t="s">
        <v>276</v>
      </c>
    </row>
    <row r="55" spans="1:48" ht="99.75" customHeight="1">
      <c r="A55" s="383"/>
      <c r="B55" s="400"/>
      <c r="C55" s="400"/>
      <c r="D55" s="466"/>
      <c r="E55" s="400"/>
      <c r="F55" s="400"/>
      <c r="G55" s="400"/>
      <c r="H55" s="410"/>
      <c r="I55" s="400"/>
      <c r="J55" s="400"/>
      <c r="K55" s="400"/>
      <c r="L55" s="400"/>
      <c r="M55" s="403"/>
      <c r="N55" s="403"/>
      <c r="O55" s="403"/>
      <c r="P55" s="403"/>
      <c r="Q55" s="403"/>
      <c r="R55" s="401"/>
      <c r="S55" s="401"/>
      <c r="T55" s="400"/>
      <c r="U55" s="417"/>
      <c r="V55" s="400"/>
      <c r="W55" s="110" t="s">
        <v>277</v>
      </c>
      <c r="X55" s="197">
        <v>1</v>
      </c>
      <c r="Y55" s="19">
        <v>0</v>
      </c>
      <c r="Z55" s="235">
        <v>0</v>
      </c>
      <c r="AA55" s="154">
        <f t="shared" si="5"/>
        <v>0</v>
      </c>
      <c r="AB55" s="215">
        <v>44594</v>
      </c>
      <c r="AC55" s="197">
        <v>200</v>
      </c>
      <c r="AD55" s="401"/>
      <c r="AE55" s="402"/>
      <c r="AF55" s="234">
        <v>0.2</v>
      </c>
      <c r="AG55" s="400"/>
      <c r="AH55" s="400"/>
      <c r="AI55" s="400"/>
      <c r="AJ55" s="477"/>
      <c r="AK55" s="400"/>
      <c r="AL55" s="400"/>
      <c r="AM55" s="400"/>
      <c r="AN55" s="400"/>
      <c r="AO55" s="62" t="s">
        <v>65</v>
      </c>
      <c r="AP55" s="72" t="s">
        <v>244</v>
      </c>
      <c r="AQ55" s="17" t="s">
        <v>278</v>
      </c>
      <c r="AR55" s="497"/>
      <c r="AS55" s="497"/>
      <c r="AT55" s="516"/>
      <c r="AU55" s="255" t="s">
        <v>279</v>
      </c>
      <c r="AV55" s="393"/>
    </row>
    <row r="56" spans="1:48" ht="106.5" customHeight="1">
      <c r="A56" s="383"/>
      <c r="B56" s="400"/>
      <c r="C56" s="400"/>
      <c r="D56" s="466"/>
      <c r="E56" s="400"/>
      <c r="F56" s="400"/>
      <c r="G56" s="400"/>
      <c r="H56" s="410"/>
      <c r="I56" s="400"/>
      <c r="J56" s="400"/>
      <c r="K56" s="400"/>
      <c r="L56" s="400"/>
      <c r="M56" s="403"/>
      <c r="N56" s="403"/>
      <c r="O56" s="403"/>
      <c r="P56" s="403"/>
      <c r="Q56" s="403"/>
      <c r="R56" s="401"/>
      <c r="S56" s="401"/>
      <c r="T56" s="400"/>
      <c r="U56" s="417"/>
      <c r="V56" s="400"/>
      <c r="W56" s="110" t="s">
        <v>280</v>
      </c>
      <c r="X56" s="197">
        <v>1</v>
      </c>
      <c r="Y56" s="19">
        <v>0.1</v>
      </c>
      <c r="Z56" s="197" t="s">
        <v>281</v>
      </c>
      <c r="AA56" s="154">
        <f t="shared" si="5"/>
        <v>0.85</v>
      </c>
      <c r="AB56" s="215">
        <v>44635</v>
      </c>
      <c r="AC56" s="235">
        <v>200</v>
      </c>
      <c r="AD56" s="401"/>
      <c r="AE56" s="402"/>
      <c r="AF56" s="234">
        <v>0.1</v>
      </c>
      <c r="AG56" s="400"/>
      <c r="AH56" s="400"/>
      <c r="AI56" s="400"/>
      <c r="AJ56" s="477"/>
      <c r="AK56" s="400"/>
      <c r="AL56" s="400"/>
      <c r="AM56" s="400"/>
      <c r="AN56" s="400"/>
      <c r="AO56" s="62" t="s">
        <v>65</v>
      </c>
      <c r="AP56" s="72" t="s">
        <v>244</v>
      </c>
      <c r="AQ56" s="17">
        <v>44635</v>
      </c>
      <c r="AR56" s="497"/>
      <c r="AS56" s="497"/>
      <c r="AT56" s="516"/>
      <c r="AU56" s="255" t="s">
        <v>282</v>
      </c>
      <c r="AV56" s="164" t="s">
        <v>283</v>
      </c>
    </row>
    <row r="57" spans="1:48" ht="297" customHeight="1">
      <c r="A57" s="383"/>
      <c r="B57" s="400"/>
      <c r="C57" s="400"/>
      <c r="D57" s="466"/>
      <c r="E57" s="400"/>
      <c r="F57" s="400"/>
      <c r="G57" s="400"/>
      <c r="H57" s="410"/>
      <c r="I57" s="400"/>
      <c r="J57" s="400"/>
      <c r="K57" s="400"/>
      <c r="L57" s="400"/>
      <c r="M57" s="403"/>
      <c r="N57" s="403"/>
      <c r="O57" s="403"/>
      <c r="P57" s="403"/>
      <c r="Q57" s="403"/>
      <c r="R57" s="401"/>
      <c r="S57" s="401"/>
      <c r="T57" s="400"/>
      <c r="U57" s="417"/>
      <c r="V57" s="400"/>
      <c r="W57" s="110" t="s">
        <v>284</v>
      </c>
      <c r="X57" s="197">
        <v>500</v>
      </c>
      <c r="Y57" s="18">
        <v>146</v>
      </c>
      <c r="Z57" s="197">
        <v>333</v>
      </c>
      <c r="AA57" s="154">
        <f t="shared" si="5"/>
        <v>0.66600000000000004</v>
      </c>
      <c r="AB57" s="215">
        <v>44621</v>
      </c>
      <c r="AC57" s="235">
        <v>200</v>
      </c>
      <c r="AD57" s="401"/>
      <c r="AE57" s="402"/>
      <c r="AF57" s="234">
        <v>0.1</v>
      </c>
      <c r="AG57" s="400"/>
      <c r="AH57" s="400"/>
      <c r="AI57" s="400"/>
      <c r="AJ57" s="477"/>
      <c r="AK57" s="400"/>
      <c r="AL57" s="400"/>
      <c r="AM57" s="400"/>
      <c r="AN57" s="400"/>
      <c r="AO57" s="62" t="s">
        <v>65</v>
      </c>
      <c r="AP57" s="72" t="s">
        <v>233</v>
      </c>
      <c r="AQ57" s="17">
        <v>44635</v>
      </c>
      <c r="AR57" s="497"/>
      <c r="AS57" s="497"/>
      <c r="AT57" s="516"/>
      <c r="AU57" s="256" t="s">
        <v>285</v>
      </c>
      <c r="AV57" s="164" t="s">
        <v>286</v>
      </c>
    </row>
    <row r="58" spans="1:48" ht="92.25" customHeight="1">
      <c r="A58" s="383"/>
      <c r="B58" s="400"/>
      <c r="C58" s="400"/>
      <c r="D58" s="466"/>
      <c r="E58" s="400"/>
      <c r="F58" s="400"/>
      <c r="G58" s="400"/>
      <c r="H58" s="410"/>
      <c r="I58" s="400"/>
      <c r="J58" s="400"/>
      <c r="K58" s="400"/>
      <c r="L58" s="400"/>
      <c r="M58" s="403"/>
      <c r="N58" s="403"/>
      <c r="O58" s="403"/>
      <c r="P58" s="403"/>
      <c r="Q58" s="403"/>
      <c r="R58" s="401"/>
      <c r="S58" s="401"/>
      <c r="T58" s="400"/>
      <c r="U58" s="417"/>
      <c r="V58" s="400"/>
      <c r="W58" s="110" t="s">
        <v>287</v>
      </c>
      <c r="X58" s="197">
        <v>4</v>
      </c>
      <c r="Y58" s="19">
        <v>0</v>
      </c>
      <c r="Z58" s="235">
        <v>0</v>
      </c>
      <c r="AA58" s="154">
        <f t="shared" si="5"/>
        <v>0</v>
      </c>
      <c r="AB58" s="215">
        <v>44621</v>
      </c>
      <c r="AC58" s="235">
        <v>200</v>
      </c>
      <c r="AD58" s="401"/>
      <c r="AE58" s="402"/>
      <c r="AF58" s="234">
        <v>0.1</v>
      </c>
      <c r="AG58" s="400"/>
      <c r="AH58" s="400"/>
      <c r="AI58" s="400"/>
      <c r="AJ58" s="477"/>
      <c r="AK58" s="400"/>
      <c r="AL58" s="400"/>
      <c r="AM58" s="400"/>
      <c r="AN58" s="400"/>
      <c r="AO58" s="62" t="s">
        <v>65</v>
      </c>
      <c r="AP58" s="72" t="s">
        <v>233</v>
      </c>
      <c r="AQ58" s="37" t="s">
        <v>278</v>
      </c>
      <c r="AR58" s="497"/>
      <c r="AS58" s="497"/>
      <c r="AT58" s="516"/>
      <c r="AU58" s="167" t="s">
        <v>288</v>
      </c>
      <c r="AV58" s="164" t="s">
        <v>289</v>
      </c>
    </row>
    <row r="59" spans="1:48" ht="114.75" customHeight="1">
      <c r="A59" s="383"/>
      <c r="B59" s="400"/>
      <c r="C59" s="400"/>
      <c r="D59" s="466"/>
      <c r="E59" s="400"/>
      <c r="F59" s="400"/>
      <c r="G59" s="400"/>
      <c r="H59" s="410"/>
      <c r="I59" s="400"/>
      <c r="J59" s="400"/>
      <c r="K59" s="400"/>
      <c r="L59" s="400"/>
      <c r="M59" s="403"/>
      <c r="N59" s="403"/>
      <c r="O59" s="403"/>
      <c r="P59" s="403"/>
      <c r="Q59" s="403"/>
      <c r="R59" s="401"/>
      <c r="S59" s="401"/>
      <c r="T59" s="400"/>
      <c r="U59" s="417"/>
      <c r="V59" s="400"/>
      <c r="W59" s="110" t="s">
        <v>290</v>
      </c>
      <c r="X59" s="197">
        <v>12</v>
      </c>
      <c r="Y59" s="19">
        <v>0</v>
      </c>
      <c r="Z59" s="235">
        <v>0</v>
      </c>
      <c r="AA59" s="154">
        <f t="shared" si="5"/>
        <v>0</v>
      </c>
      <c r="AB59" s="215">
        <v>44621</v>
      </c>
      <c r="AC59" s="235">
        <v>200</v>
      </c>
      <c r="AD59" s="401"/>
      <c r="AE59" s="402"/>
      <c r="AF59" s="234">
        <v>0.05</v>
      </c>
      <c r="AG59" s="400"/>
      <c r="AH59" s="400"/>
      <c r="AI59" s="400"/>
      <c r="AJ59" s="477"/>
      <c r="AK59" s="400"/>
      <c r="AL59" s="400"/>
      <c r="AM59" s="400"/>
      <c r="AN59" s="400"/>
      <c r="AO59" s="62" t="s">
        <v>65</v>
      </c>
      <c r="AP59" s="72" t="s">
        <v>291</v>
      </c>
      <c r="AQ59" s="37" t="s">
        <v>278</v>
      </c>
      <c r="AR59" s="497"/>
      <c r="AS59" s="497"/>
      <c r="AT59" s="516"/>
      <c r="AU59" s="167" t="s">
        <v>292</v>
      </c>
      <c r="AV59" s="164" t="s">
        <v>293</v>
      </c>
    </row>
    <row r="60" spans="1:48" ht="107.25" customHeight="1">
      <c r="A60" s="383"/>
      <c r="B60" s="400"/>
      <c r="C60" s="400"/>
      <c r="D60" s="466"/>
      <c r="E60" s="400"/>
      <c r="F60" s="400"/>
      <c r="G60" s="400"/>
      <c r="H60" s="410"/>
      <c r="I60" s="400"/>
      <c r="J60" s="400"/>
      <c r="K60" s="400"/>
      <c r="L60" s="400"/>
      <c r="M60" s="403"/>
      <c r="N60" s="403"/>
      <c r="O60" s="403"/>
      <c r="P60" s="403"/>
      <c r="Q60" s="403"/>
      <c r="R60" s="401"/>
      <c r="S60" s="401"/>
      <c r="T60" s="400"/>
      <c r="U60" s="417"/>
      <c r="V60" s="400"/>
      <c r="W60" s="110" t="s">
        <v>294</v>
      </c>
      <c r="X60" s="197">
        <v>1000</v>
      </c>
      <c r="Y60" s="19">
        <v>0</v>
      </c>
      <c r="Z60" s="235">
        <v>0</v>
      </c>
      <c r="AA60" s="154">
        <f t="shared" si="5"/>
        <v>0</v>
      </c>
      <c r="AB60" s="215">
        <v>44621</v>
      </c>
      <c r="AC60" s="235">
        <v>180</v>
      </c>
      <c r="AD60" s="401"/>
      <c r="AE60" s="402"/>
      <c r="AF60" s="234">
        <v>0.05</v>
      </c>
      <c r="AG60" s="400"/>
      <c r="AH60" s="400"/>
      <c r="AI60" s="400"/>
      <c r="AJ60" s="477"/>
      <c r="AK60" s="400"/>
      <c r="AL60" s="400"/>
      <c r="AM60" s="400"/>
      <c r="AN60" s="400"/>
      <c r="AO60" s="62" t="s">
        <v>65</v>
      </c>
      <c r="AP60" s="72" t="s">
        <v>291</v>
      </c>
      <c r="AQ60" s="37" t="s">
        <v>278</v>
      </c>
      <c r="AR60" s="497"/>
      <c r="AS60" s="497"/>
      <c r="AT60" s="516"/>
      <c r="AU60" s="167" t="s">
        <v>295</v>
      </c>
      <c r="AV60" s="164" t="s">
        <v>293</v>
      </c>
    </row>
    <row r="61" spans="1:48" ht="62.25" customHeight="1">
      <c r="A61" s="383"/>
      <c r="B61" s="400"/>
      <c r="C61" s="400"/>
      <c r="D61" s="466"/>
      <c r="E61" s="400"/>
      <c r="F61" s="400"/>
      <c r="G61" s="400"/>
      <c r="H61" s="410"/>
      <c r="I61" s="400"/>
      <c r="J61" s="400"/>
      <c r="K61" s="400"/>
      <c r="L61" s="400"/>
      <c r="M61" s="403"/>
      <c r="N61" s="403"/>
      <c r="O61" s="403"/>
      <c r="P61" s="403"/>
      <c r="Q61" s="403"/>
      <c r="R61" s="401"/>
      <c r="S61" s="401"/>
      <c r="T61" s="400"/>
      <c r="U61" s="417"/>
      <c r="V61" s="400"/>
      <c r="W61" s="110" t="s">
        <v>296</v>
      </c>
      <c r="X61" s="197">
        <v>1</v>
      </c>
      <c r="Y61" s="19">
        <v>0</v>
      </c>
      <c r="Z61" s="197" t="s">
        <v>297</v>
      </c>
      <c r="AA61" s="154">
        <f t="shared" si="5"/>
        <v>0.4</v>
      </c>
      <c r="AB61" s="215">
        <v>44652</v>
      </c>
      <c r="AC61" s="235">
        <v>120</v>
      </c>
      <c r="AD61" s="401"/>
      <c r="AE61" s="402"/>
      <c r="AF61" s="234">
        <v>0.05</v>
      </c>
      <c r="AG61" s="400"/>
      <c r="AH61" s="400"/>
      <c r="AI61" s="400"/>
      <c r="AJ61" s="477"/>
      <c r="AK61" s="400"/>
      <c r="AL61" s="400"/>
      <c r="AM61" s="400"/>
      <c r="AN61" s="400"/>
      <c r="AO61" s="62" t="s">
        <v>65</v>
      </c>
      <c r="AP61" s="72" t="s">
        <v>233</v>
      </c>
      <c r="AQ61" s="62" t="s">
        <v>298</v>
      </c>
      <c r="AR61" s="497"/>
      <c r="AS61" s="497"/>
      <c r="AT61" s="516"/>
      <c r="AU61" s="167" t="s">
        <v>299</v>
      </c>
      <c r="AV61" s="164" t="s">
        <v>300</v>
      </c>
    </row>
    <row r="62" spans="1:48" ht="62.25" customHeight="1">
      <c r="A62" s="384"/>
      <c r="B62" s="400"/>
      <c r="C62" s="400"/>
      <c r="D62" s="466"/>
      <c r="E62" s="400"/>
      <c r="F62" s="400"/>
      <c r="G62" s="400"/>
      <c r="H62" s="411"/>
      <c r="I62" s="400"/>
      <c r="J62" s="400"/>
      <c r="K62" s="400"/>
      <c r="L62" s="400"/>
      <c r="M62" s="403"/>
      <c r="N62" s="403"/>
      <c r="O62" s="403"/>
      <c r="P62" s="403"/>
      <c r="Q62" s="403"/>
      <c r="R62" s="401"/>
      <c r="S62" s="401"/>
      <c r="T62" s="400"/>
      <c r="U62" s="417"/>
      <c r="V62" s="400"/>
      <c r="W62" s="110" t="s">
        <v>301</v>
      </c>
      <c r="X62" s="197">
        <v>3</v>
      </c>
      <c r="Y62" s="19">
        <v>3</v>
      </c>
      <c r="Z62" s="235">
        <v>1</v>
      </c>
      <c r="AA62" s="154">
        <f t="shared" si="5"/>
        <v>0.33333333333333331</v>
      </c>
      <c r="AB62" s="215">
        <v>44593</v>
      </c>
      <c r="AC62" s="235">
        <v>140</v>
      </c>
      <c r="AD62" s="401"/>
      <c r="AE62" s="402"/>
      <c r="AF62" s="234">
        <v>0.05</v>
      </c>
      <c r="AG62" s="400"/>
      <c r="AH62" s="400"/>
      <c r="AI62" s="400"/>
      <c r="AJ62" s="477"/>
      <c r="AK62" s="400"/>
      <c r="AL62" s="400"/>
      <c r="AM62" s="400"/>
      <c r="AN62" s="400"/>
      <c r="AO62" s="62" t="s">
        <v>65</v>
      </c>
      <c r="AP62" s="73" t="s">
        <v>233</v>
      </c>
      <c r="AQ62" s="62" t="s">
        <v>302</v>
      </c>
      <c r="AR62" s="497"/>
      <c r="AS62" s="497"/>
      <c r="AT62" s="516"/>
      <c r="AU62" s="167" t="s">
        <v>303</v>
      </c>
      <c r="AV62" s="164" t="s">
        <v>304</v>
      </c>
    </row>
    <row r="63" spans="1:48" ht="62.25" customHeight="1">
      <c r="A63" s="385" t="s">
        <v>770</v>
      </c>
      <c r="B63" s="386"/>
      <c r="C63" s="386"/>
      <c r="D63" s="386"/>
      <c r="E63" s="386"/>
      <c r="F63" s="386"/>
      <c r="G63" s="386"/>
      <c r="H63" s="386"/>
      <c r="I63" s="386"/>
      <c r="J63" s="386"/>
      <c r="K63" s="386"/>
      <c r="L63" s="386"/>
      <c r="M63" s="386"/>
      <c r="N63" s="386"/>
      <c r="O63" s="386"/>
      <c r="P63" s="386"/>
      <c r="Q63" s="387"/>
      <c r="R63" s="155">
        <f>AVERAGE(R42:R62)</f>
        <v>0.73750000000000004</v>
      </c>
      <c r="S63" s="155">
        <f>AVERAGE(S42:S62)</f>
        <v>0.89040000000000008</v>
      </c>
      <c r="T63" s="404" t="s">
        <v>810</v>
      </c>
      <c r="U63" s="405"/>
      <c r="V63" s="405"/>
      <c r="W63" s="405"/>
      <c r="X63" s="405"/>
      <c r="Y63" s="408"/>
      <c r="Z63" s="407"/>
      <c r="AA63" s="114">
        <f>AVERAGE(AA53:AA62)</f>
        <v>0.29481857923497268</v>
      </c>
      <c r="AB63" s="215"/>
      <c r="AC63" s="235"/>
      <c r="AD63" s="110"/>
      <c r="AE63" s="197"/>
      <c r="AF63" s="234"/>
      <c r="AG63" s="126"/>
      <c r="AH63" s="126"/>
      <c r="AI63" s="126"/>
      <c r="AJ63" s="236"/>
      <c r="AK63" s="126"/>
      <c r="AL63" s="126"/>
      <c r="AM63" s="126"/>
      <c r="AN63" s="126"/>
      <c r="AO63" s="62"/>
      <c r="AP63" s="73"/>
      <c r="AQ63" s="62"/>
      <c r="AR63" s="498"/>
      <c r="AS63" s="498"/>
      <c r="AT63" s="517"/>
      <c r="AU63" s="167"/>
      <c r="AV63" s="164"/>
    </row>
    <row r="64" spans="1:48" ht="56.25" customHeight="1">
      <c r="A64" s="491" t="s">
        <v>218</v>
      </c>
      <c r="B64" s="465" t="s">
        <v>219</v>
      </c>
      <c r="C64" s="465" t="s">
        <v>305</v>
      </c>
      <c r="D64" s="126" t="s">
        <v>306</v>
      </c>
      <c r="E64" s="184" t="s">
        <v>307</v>
      </c>
      <c r="F64" s="184" t="s">
        <v>308</v>
      </c>
      <c r="G64" s="184" t="s">
        <v>308</v>
      </c>
      <c r="H64" s="184" t="s">
        <v>309</v>
      </c>
      <c r="I64" s="126" t="s">
        <v>310</v>
      </c>
      <c r="J64" s="126" t="s">
        <v>311</v>
      </c>
      <c r="K64" s="184" t="s">
        <v>306</v>
      </c>
      <c r="L64" s="167" t="s">
        <v>307</v>
      </c>
      <c r="M64" s="126">
        <v>8</v>
      </c>
      <c r="N64" s="126" t="s">
        <v>312</v>
      </c>
      <c r="O64" s="126">
        <v>2</v>
      </c>
      <c r="P64" s="184" t="s">
        <v>308</v>
      </c>
      <c r="Q64" s="184" t="s">
        <v>308</v>
      </c>
      <c r="R64" s="198">
        <v>1</v>
      </c>
      <c r="S64" s="199">
        <v>1</v>
      </c>
      <c r="T64" s="126" t="s">
        <v>313</v>
      </c>
      <c r="U64" s="126" t="s">
        <v>313</v>
      </c>
      <c r="V64" s="126" t="s">
        <v>313</v>
      </c>
      <c r="W64" s="184"/>
      <c r="X64" s="126">
        <v>2</v>
      </c>
      <c r="Y64" s="60">
        <v>0</v>
      </c>
      <c r="Z64" s="126">
        <v>0</v>
      </c>
      <c r="AA64" s="126"/>
      <c r="AB64" s="215">
        <v>44593</v>
      </c>
      <c r="AC64" s="126">
        <v>365</v>
      </c>
      <c r="AD64" s="185">
        <v>1055035</v>
      </c>
      <c r="AE64" s="184"/>
      <c r="AF64" s="126"/>
      <c r="AG64" s="184" t="s">
        <v>314</v>
      </c>
      <c r="AH64" s="184" t="s">
        <v>315</v>
      </c>
      <c r="AI64" s="184" t="s">
        <v>313</v>
      </c>
      <c r="AJ64" s="237" t="s">
        <v>313</v>
      </c>
      <c r="AK64" s="184" t="s">
        <v>313</v>
      </c>
      <c r="AL64" s="184" t="s">
        <v>313</v>
      </c>
      <c r="AM64" s="126" t="s">
        <v>132</v>
      </c>
      <c r="AN64" s="184" t="s">
        <v>313</v>
      </c>
      <c r="AO64" s="60" t="s">
        <v>313</v>
      </c>
      <c r="AP64" s="60" t="s">
        <v>313</v>
      </c>
      <c r="AQ64" s="60" t="s">
        <v>313</v>
      </c>
      <c r="AR64" s="126"/>
      <c r="AS64" s="126"/>
      <c r="AT64" s="126"/>
      <c r="AU64" s="167" t="s">
        <v>316</v>
      </c>
      <c r="AV64" s="164" t="s">
        <v>278</v>
      </c>
    </row>
    <row r="65" spans="1:48" ht="54.75" customHeight="1">
      <c r="A65" s="491"/>
      <c r="B65" s="465"/>
      <c r="C65" s="465"/>
      <c r="D65" s="467" t="s">
        <v>313</v>
      </c>
      <c r="E65" s="400" t="s">
        <v>317</v>
      </c>
      <c r="F65" s="126"/>
      <c r="G65" s="126"/>
      <c r="H65" s="400" t="s">
        <v>309</v>
      </c>
      <c r="I65" s="400" t="s">
        <v>318</v>
      </c>
      <c r="J65" s="400" t="s">
        <v>319</v>
      </c>
      <c r="K65" s="400" t="s">
        <v>313</v>
      </c>
      <c r="L65" s="400" t="s">
        <v>317</v>
      </c>
      <c r="M65" s="400">
        <v>1</v>
      </c>
      <c r="N65" s="400">
        <v>1</v>
      </c>
      <c r="O65" s="400">
        <v>1</v>
      </c>
      <c r="P65" s="400">
        <v>0</v>
      </c>
      <c r="Q65" s="400">
        <v>0</v>
      </c>
      <c r="R65" s="416">
        <f>Q65/N65</f>
        <v>0</v>
      </c>
      <c r="S65" s="416">
        <f>(O65+Q65)/M65</f>
        <v>1</v>
      </c>
      <c r="T65" s="400" t="s">
        <v>320</v>
      </c>
      <c r="U65" s="400" t="s">
        <v>321</v>
      </c>
      <c r="V65" s="400" t="s">
        <v>322</v>
      </c>
      <c r="W65" s="184" t="s">
        <v>323</v>
      </c>
      <c r="X65" s="126">
        <v>2</v>
      </c>
      <c r="Y65" s="60"/>
      <c r="Z65" s="409" t="s">
        <v>795</v>
      </c>
      <c r="AA65" s="139">
        <v>0</v>
      </c>
      <c r="AB65" s="215">
        <v>44593</v>
      </c>
      <c r="AC65" s="126">
        <v>365</v>
      </c>
      <c r="AD65" s="418">
        <v>1055035</v>
      </c>
      <c r="AE65" s="400"/>
      <c r="AF65" s="400"/>
      <c r="AG65" s="400" t="s">
        <v>324</v>
      </c>
      <c r="AH65" s="400" t="s">
        <v>325</v>
      </c>
      <c r="AI65" s="400" t="s">
        <v>59</v>
      </c>
      <c r="AJ65" s="477">
        <v>43092000</v>
      </c>
      <c r="AK65" s="400" t="s">
        <v>61</v>
      </c>
      <c r="AL65" s="400" t="s">
        <v>320</v>
      </c>
      <c r="AM65" s="400"/>
      <c r="AN65" s="400" t="s">
        <v>326</v>
      </c>
      <c r="AO65" s="476" t="s">
        <v>65</v>
      </c>
      <c r="AP65" s="476"/>
      <c r="AQ65" s="476"/>
      <c r="AR65" s="496">
        <v>43092000</v>
      </c>
      <c r="AS65" s="496">
        <v>0</v>
      </c>
      <c r="AT65" s="515">
        <f>AS65/AR65</f>
        <v>0</v>
      </c>
      <c r="AU65" s="167"/>
      <c r="AV65" s="164"/>
    </row>
    <row r="66" spans="1:48" ht="63.75" customHeight="1">
      <c r="A66" s="491"/>
      <c r="B66" s="465"/>
      <c r="C66" s="465"/>
      <c r="D66" s="467"/>
      <c r="E66" s="400"/>
      <c r="F66" s="126"/>
      <c r="G66" s="126"/>
      <c r="H66" s="400"/>
      <c r="I66" s="400"/>
      <c r="J66" s="400"/>
      <c r="K66" s="400"/>
      <c r="L66" s="400"/>
      <c r="M66" s="400"/>
      <c r="N66" s="400"/>
      <c r="O66" s="400"/>
      <c r="P66" s="400"/>
      <c r="Q66" s="400"/>
      <c r="R66" s="416"/>
      <c r="S66" s="416"/>
      <c r="T66" s="400"/>
      <c r="U66" s="400"/>
      <c r="V66" s="400"/>
      <c r="W66" s="184" t="s">
        <v>327</v>
      </c>
      <c r="X66" s="126">
        <v>1</v>
      </c>
      <c r="Y66" s="60"/>
      <c r="Z66" s="410"/>
      <c r="AA66" s="139">
        <v>0</v>
      </c>
      <c r="AB66" s="215">
        <v>44593</v>
      </c>
      <c r="AC66" s="126">
        <v>365</v>
      </c>
      <c r="AD66" s="418"/>
      <c r="AE66" s="400"/>
      <c r="AF66" s="400"/>
      <c r="AG66" s="400"/>
      <c r="AH66" s="400"/>
      <c r="AI66" s="400"/>
      <c r="AJ66" s="477"/>
      <c r="AK66" s="400"/>
      <c r="AL66" s="400"/>
      <c r="AM66" s="400"/>
      <c r="AN66" s="400"/>
      <c r="AO66" s="476"/>
      <c r="AP66" s="476"/>
      <c r="AQ66" s="476"/>
      <c r="AR66" s="497"/>
      <c r="AS66" s="497"/>
      <c r="AT66" s="516"/>
      <c r="AU66" s="167"/>
      <c r="AV66" s="167" t="s">
        <v>328</v>
      </c>
    </row>
    <row r="67" spans="1:48" ht="66" customHeight="1">
      <c r="A67" s="491"/>
      <c r="B67" s="465"/>
      <c r="C67" s="465"/>
      <c r="D67" s="467"/>
      <c r="E67" s="400"/>
      <c r="F67" s="126"/>
      <c r="G67" s="126"/>
      <c r="H67" s="400"/>
      <c r="I67" s="400"/>
      <c r="J67" s="400"/>
      <c r="K67" s="400"/>
      <c r="L67" s="400"/>
      <c r="M67" s="400"/>
      <c r="N67" s="400"/>
      <c r="O67" s="400"/>
      <c r="P67" s="400"/>
      <c r="Q67" s="400"/>
      <c r="R67" s="416"/>
      <c r="S67" s="416"/>
      <c r="T67" s="400"/>
      <c r="U67" s="400"/>
      <c r="V67" s="400"/>
      <c r="W67" s="184" t="s">
        <v>329</v>
      </c>
      <c r="X67" s="126">
        <v>1</v>
      </c>
      <c r="Y67" s="60"/>
      <c r="Z67" s="410"/>
      <c r="AA67" s="139">
        <v>0</v>
      </c>
      <c r="AB67" s="215">
        <v>44593</v>
      </c>
      <c r="AC67" s="126">
        <v>365</v>
      </c>
      <c r="AD67" s="418"/>
      <c r="AE67" s="400"/>
      <c r="AF67" s="400"/>
      <c r="AG67" s="400"/>
      <c r="AH67" s="400"/>
      <c r="AI67" s="400"/>
      <c r="AJ67" s="477"/>
      <c r="AK67" s="400"/>
      <c r="AL67" s="400"/>
      <c r="AM67" s="400"/>
      <c r="AN67" s="400"/>
      <c r="AO67" s="476"/>
      <c r="AP67" s="476"/>
      <c r="AQ67" s="476"/>
      <c r="AR67" s="497"/>
      <c r="AS67" s="497"/>
      <c r="AT67" s="516"/>
      <c r="AU67" s="167"/>
      <c r="AV67" s="167" t="s">
        <v>330</v>
      </c>
    </row>
    <row r="68" spans="1:48" ht="66" customHeight="1">
      <c r="A68" s="491"/>
      <c r="B68" s="465"/>
      <c r="C68" s="465"/>
      <c r="D68" s="467"/>
      <c r="E68" s="400"/>
      <c r="F68" s="126"/>
      <c r="G68" s="126"/>
      <c r="H68" s="400"/>
      <c r="I68" s="400"/>
      <c r="J68" s="400"/>
      <c r="K68" s="400"/>
      <c r="L68" s="400"/>
      <c r="M68" s="400"/>
      <c r="N68" s="400"/>
      <c r="O68" s="400"/>
      <c r="P68" s="400"/>
      <c r="Q68" s="400"/>
      <c r="R68" s="416"/>
      <c r="S68" s="416"/>
      <c r="T68" s="400"/>
      <c r="U68" s="400"/>
      <c r="V68" s="400"/>
      <c r="W68" s="184" t="s">
        <v>331</v>
      </c>
      <c r="X68" s="126">
        <v>1</v>
      </c>
      <c r="Y68" s="60"/>
      <c r="Z68" s="410"/>
      <c r="AA68" s="139">
        <v>0</v>
      </c>
      <c r="AB68" s="215">
        <v>44593</v>
      </c>
      <c r="AC68" s="126">
        <v>365</v>
      </c>
      <c r="AD68" s="418"/>
      <c r="AE68" s="400"/>
      <c r="AF68" s="400"/>
      <c r="AG68" s="400"/>
      <c r="AH68" s="400"/>
      <c r="AI68" s="400"/>
      <c r="AJ68" s="477"/>
      <c r="AK68" s="400"/>
      <c r="AL68" s="400"/>
      <c r="AM68" s="400"/>
      <c r="AN68" s="400"/>
      <c r="AO68" s="476"/>
      <c r="AP68" s="476"/>
      <c r="AQ68" s="476"/>
      <c r="AR68" s="497"/>
      <c r="AS68" s="497"/>
      <c r="AT68" s="516"/>
      <c r="AU68" s="167"/>
      <c r="AV68" s="167" t="s">
        <v>332</v>
      </c>
    </row>
    <row r="69" spans="1:48" ht="80.25" customHeight="1">
      <c r="A69" s="491"/>
      <c r="B69" s="465"/>
      <c r="C69" s="465"/>
      <c r="D69" s="467"/>
      <c r="E69" s="400"/>
      <c r="F69" s="126"/>
      <c r="G69" s="126"/>
      <c r="H69" s="400"/>
      <c r="I69" s="400"/>
      <c r="J69" s="400"/>
      <c r="K69" s="400"/>
      <c r="L69" s="400"/>
      <c r="M69" s="400"/>
      <c r="N69" s="400"/>
      <c r="O69" s="400"/>
      <c r="P69" s="400"/>
      <c r="Q69" s="400"/>
      <c r="R69" s="416"/>
      <c r="S69" s="416"/>
      <c r="T69" s="400"/>
      <c r="U69" s="400"/>
      <c r="V69" s="400"/>
      <c r="W69" s="184" t="s">
        <v>333</v>
      </c>
      <c r="X69" s="126">
        <v>1</v>
      </c>
      <c r="Y69" s="60"/>
      <c r="Z69" s="410"/>
      <c r="AA69" s="139">
        <v>0</v>
      </c>
      <c r="AB69" s="215">
        <v>44593</v>
      </c>
      <c r="AC69" s="126">
        <v>365</v>
      </c>
      <c r="AD69" s="418"/>
      <c r="AE69" s="400"/>
      <c r="AF69" s="400"/>
      <c r="AG69" s="400"/>
      <c r="AH69" s="400"/>
      <c r="AI69" s="400"/>
      <c r="AJ69" s="477"/>
      <c r="AK69" s="400"/>
      <c r="AL69" s="400"/>
      <c r="AM69" s="400"/>
      <c r="AN69" s="400"/>
      <c r="AO69" s="476"/>
      <c r="AP69" s="476"/>
      <c r="AQ69" s="476"/>
      <c r="AR69" s="497"/>
      <c r="AS69" s="497"/>
      <c r="AT69" s="516"/>
      <c r="AU69" s="167"/>
      <c r="AV69" s="167" t="s">
        <v>334</v>
      </c>
    </row>
    <row r="70" spans="1:48" ht="69.75" customHeight="1">
      <c r="A70" s="491"/>
      <c r="B70" s="465"/>
      <c r="C70" s="465"/>
      <c r="D70" s="467"/>
      <c r="E70" s="400"/>
      <c r="F70" s="126"/>
      <c r="G70" s="126"/>
      <c r="H70" s="400"/>
      <c r="I70" s="400"/>
      <c r="J70" s="400"/>
      <c r="K70" s="400"/>
      <c r="L70" s="400"/>
      <c r="M70" s="400"/>
      <c r="N70" s="400"/>
      <c r="O70" s="400"/>
      <c r="P70" s="400"/>
      <c r="Q70" s="400"/>
      <c r="R70" s="416"/>
      <c r="S70" s="416"/>
      <c r="T70" s="400"/>
      <c r="U70" s="400"/>
      <c r="V70" s="400"/>
      <c r="W70" s="184" t="s">
        <v>335</v>
      </c>
      <c r="X70" s="126">
        <v>1</v>
      </c>
      <c r="Y70" s="60"/>
      <c r="Z70" s="410"/>
      <c r="AA70" s="139">
        <v>0</v>
      </c>
      <c r="AB70" s="215">
        <v>44593</v>
      </c>
      <c r="AC70" s="126">
        <v>365</v>
      </c>
      <c r="AD70" s="418"/>
      <c r="AE70" s="400"/>
      <c r="AF70" s="400"/>
      <c r="AG70" s="400"/>
      <c r="AH70" s="400"/>
      <c r="AI70" s="400"/>
      <c r="AJ70" s="477"/>
      <c r="AK70" s="400"/>
      <c r="AL70" s="400"/>
      <c r="AM70" s="400"/>
      <c r="AN70" s="400"/>
      <c r="AO70" s="476"/>
      <c r="AP70" s="476"/>
      <c r="AQ70" s="476"/>
      <c r="AR70" s="497"/>
      <c r="AS70" s="497"/>
      <c r="AT70" s="516"/>
      <c r="AU70" s="167"/>
      <c r="AV70" s="164"/>
    </row>
    <row r="71" spans="1:48" ht="70.5" customHeight="1">
      <c r="A71" s="491"/>
      <c r="B71" s="465"/>
      <c r="C71" s="465"/>
      <c r="D71" s="467"/>
      <c r="E71" s="400"/>
      <c r="F71" s="126"/>
      <c r="G71" s="126"/>
      <c r="H71" s="400"/>
      <c r="I71" s="400"/>
      <c r="J71" s="400"/>
      <c r="K71" s="400"/>
      <c r="L71" s="400"/>
      <c r="M71" s="400"/>
      <c r="N71" s="400"/>
      <c r="O71" s="400"/>
      <c r="P71" s="400"/>
      <c r="Q71" s="400"/>
      <c r="R71" s="416"/>
      <c r="S71" s="416"/>
      <c r="T71" s="400"/>
      <c r="U71" s="400"/>
      <c r="V71" s="400"/>
      <c r="W71" s="184" t="s">
        <v>336</v>
      </c>
      <c r="X71" s="126">
        <v>1</v>
      </c>
      <c r="Y71" s="60"/>
      <c r="Z71" s="410"/>
      <c r="AA71" s="139">
        <v>0</v>
      </c>
      <c r="AB71" s="215">
        <v>44593</v>
      </c>
      <c r="AC71" s="126">
        <v>365</v>
      </c>
      <c r="AD71" s="418"/>
      <c r="AE71" s="400"/>
      <c r="AF71" s="400"/>
      <c r="AG71" s="400"/>
      <c r="AH71" s="400"/>
      <c r="AI71" s="400"/>
      <c r="AJ71" s="477"/>
      <c r="AK71" s="400"/>
      <c r="AL71" s="400"/>
      <c r="AM71" s="400"/>
      <c r="AN71" s="400"/>
      <c r="AO71" s="476"/>
      <c r="AP71" s="476"/>
      <c r="AQ71" s="476"/>
      <c r="AR71" s="497"/>
      <c r="AS71" s="497"/>
      <c r="AT71" s="516"/>
      <c r="AU71" s="167"/>
      <c r="AV71" s="164" t="s">
        <v>337</v>
      </c>
    </row>
    <row r="72" spans="1:48" ht="71.25" customHeight="1">
      <c r="A72" s="491"/>
      <c r="B72" s="465"/>
      <c r="C72" s="465"/>
      <c r="D72" s="467"/>
      <c r="E72" s="400"/>
      <c r="F72" s="126"/>
      <c r="G72" s="126"/>
      <c r="H72" s="400"/>
      <c r="I72" s="400"/>
      <c r="J72" s="400"/>
      <c r="K72" s="400"/>
      <c r="L72" s="400"/>
      <c r="M72" s="400"/>
      <c r="N72" s="400"/>
      <c r="O72" s="400"/>
      <c r="P72" s="400"/>
      <c r="Q72" s="400"/>
      <c r="R72" s="416"/>
      <c r="S72" s="416"/>
      <c r="T72" s="400"/>
      <c r="U72" s="400"/>
      <c r="V72" s="400"/>
      <c r="W72" s="184" t="s">
        <v>338</v>
      </c>
      <c r="X72" s="126">
        <v>1</v>
      </c>
      <c r="Y72" s="60"/>
      <c r="Z72" s="411"/>
      <c r="AA72" s="139">
        <v>0</v>
      </c>
      <c r="AB72" s="215">
        <v>44593</v>
      </c>
      <c r="AC72" s="126">
        <v>365</v>
      </c>
      <c r="AD72" s="418"/>
      <c r="AE72" s="400"/>
      <c r="AF72" s="400"/>
      <c r="AG72" s="400"/>
      <c r="AH72" s="400"/>
      <c r="AI72" s="400"/>
      <c r="AJ72" s="477"/>
      <c r="AK72" s="400"/>
      <c r="AL72" s="400"/>
      <c r="AM72" s="400"/>
      <c r="AN72" s="400"/>
      <c r="AO72" s="476"/>
      <c r="AP72" s="476"/>
      <c r="AQ72" s="476"/>
      <c r="AR72" s="498"/>
      <c r="AS72" s="498"/>
      <c r="AT72" s="517"/>
      <c r="AU72" s="167"/>
      <c r="AV72" s="164"/>
    </row>
    <row r="73" spans="1:48" ht="71.25" customHeight="1">
      <c r="A73" s="376" t="s">
        <v>771</v>
      </c>
      <c r="B73" s="377"/>
      <c r="C73" s="377"/>
      <c r="D73" s="377"/>
      <c r="E73" s="377"/>
      <c r="F73" s="377"/>
      <c r="G73" s="377"/>
      <c r="H73" s="377"/>
      <c r="I73" s="377"/>
      <c r="J73" s="377"/>
      <c r="K73" s="377"/>
      <c r="L73" s="377"/>
      <c r="M73" s="377"/>
      <c r="N73" s="377"/>
      <c r="O73" s="377"/>
      <c r="P73" s="377"/>
      <c r="Q73" s="378"/>
      <c r="R73" s="148">
        <f>AVERAGE(R64:R72)</f>
        <v>0.5</v>
      </c>
      <c r="S73" s="156">
        <f>AVERAGE(S64:S72)</f>
        <v>1</v>
      </c>
      <c r="T73" s="453" t="s">
        <v>811</v>
      </c>
      <c r="U73" s="454"/>
      <c r="V73" s="454"/>
      <c r="W73" s="454"/>
      <c r="X73" s="454"/>
      <c r="Y73" s="522"/>
      <c r="Z73" s="456"/>
      <c r="AA73" s="115">
        <f>AVERAGE(AA65:AA72)</f>
        <v>0</v>
      </c>
      <c r="AB73" s="215"/>
      <c r="AC73" s="126"/>
      <c r="AD73" s="186"/>
      <c r="AE73" s="126"/>
      <c r="AF73" s="126"/>
      <c r="AG73" s="126"/>
      <c r="AH73" s="126"/>
      <c r="AI73" s="126"/>
      <c r="AJ73" s="236"/>
      <c r="AK73" s="126"/>
      <c r="AL73" s="126"/>
      <c r="AM73" s="126"/>
      <c r="AN73" s="126"/>
      <c r="AO73" s="60"/>
      <c r="AP73" s="60"/>
      <c r="AQ73" s="60"/>
      <c r="AR73" s="126"/>
      <c r="AS73" s="126"/>
      <c r="AT73" s="126"/>
      <c r="AU73" s="167"/>
      <c r="AV73" s="164"/>
    </row>
    <row r="74" spans="1:48" ht="71.25" customHeight="1">
      <c r="A74" s="377" t="s">
        <v>772</v>
      </c>
      <c r="B74" s="377"/>
      <c r="C74" s="377"/>
      <c r="D74" s="377"/>
      <c r="E74" s="377"/>
      <c r="F74" s="377"/>
      <c r="G74" s="377"/>
      <c r="H74" s="377"/>
      <c r="I74" s="377"/>
      <c r="J74" s="377"/>
      <c r="K74" s="377"/>
      <c r="L74" s="377"/>
      <c r="M74" s="377"/>
      <c r="N74" s="377"/>
      <c r="O74" s="377"/>
      <c r="P74" s="377"/>
      <c r="Q74" s="378"/>
      <c r="R74" s="114">
        <f>(R63+R73)/2</f>
        <v>0.61875000000000002</v>
      </c>
      <c r="S74" s="114">
        <f>(S63+S73)/2</f>
        <v>0.94520000000000004</v>
      </c>
      <c r="T74" s="126"/>
      <c r="U74" s="126"/>
      <c r="V74" s="126"/>
      <c r="W74" s="184"/>
      <c r="X74" s="126"/>
      <c r="Y74" s="60"/>
      <c r="Z74" s="126"/>
      <c r="AA74" s="126"/>
      <c r="AB74" s="215"/>
      <c r="AC74" s="126"/>
      <c r="AD74" s="186"/>
      <c r="AE74" s="126"/>
      <c r="AF74" s="126"/>
      <c r="AG74" s="126"/>
      <c r="AH74" s="126"/>
      <c r="AI74" s="126"/>
      <c r="AJ74" s="236"/>
      <c r="AK74" s="126"/>
      <c r="AL74" s="126"/>
      <c r="AM74" s="126"/>
      <c r="AN74" s="126"/>
      <c r="AO74" s="60"/>
      <c r="AP74" s="60"/>
      <c r="AQ74" s="60"/>
      <c r="AR74" s="126"/>
      <c r="AS74" s="126"/>
      <c r="AT74" s="126"/>
      <c r="AU74" s="167"/>
      <c r="AV74" s="164"/>
    </row>
    <row r="75" spans="1:48" ht="362.5" customHeight="1">
      <c r="A75" s="382" t="s">
        <v>218</v>
      </c>
      <c r="B75" s="179" t="s">
        <v>339</v>
      </c>
      <c r="C75" s="179" t="s">
        <v>340</v>
      </c>
      <c r="D75" s="165" t="s">
        <v>313</v>
      </c>
      <c r="E75" s="179" t="s">
        <v>341</v>
      </c>
      <c r="F75" s="179" t="s">
        <v>83</v>
      </c>
      <c r="G75" s="200">
        <v>0.6</v>
      </c>
      <c r="H75" s="179" t="s">
        <v>342</v>
      </c>
      <c r="I75" s="128" t="s">
        <v>343</v>
      </c>
      <c r="J75" s="162" t="s">
        <v>93</v>
      </c>
      <c r="K75" s="126">
        <v>0</v>
      </c>
      <c r="L75" s="167" t="s">
        <v>344</v>
      </c>
      <c r="M75" s="126">
        <v>1</v>
      </c>
      <c r="N75" s="126">
        <v>1</v>
      </c>
      <c r="O75" s="126">
        <v>0</v>
      </c>
      <c r="P75" s="126">
        <v>0</v>
      </c>
      <c r="Q75" s="126">
        <v>0</v>
      </c>
      <c r="R75" s="114">
        <f>Q75/N75</f>
        <v>0</v>
      </c>
      <c r="S75" s="114">
        <f>(O75+Q75)/M75</f>
        <v>0</v>
      </c>
      <c r="T75" s="365" t="s">
        <v>345</v>
      </c>
      <c r="U75" s="397">
        <v>2021130010189</v>
      </c>
      <c r="V75" s="164" t="s">
        <v>346</v>
      </c>
      <c r="W75" s="128" t="s">
        <v>347</v>
      </c>
      <c r="X75" s="128">
        <v>1</v>
      </c>
      <c r="Y75" s="58" t="s">
        <v>348</v>
      </c>
      <c r="Z75" s="128">
        <v>0.3</v>
      </c>
      <c r="AA75" s="154">
        <f>Z75/X75</f>
        <v>0.3</v>
      </c>
      <c r="AB75" s="215">
        <v>44593</v>
      </c>
      <c r="AC75" s="197">
        <v>365</v>
      </c>
      <c r="AD75" s="186">
        <v>1055035</v>
      </c>
      <c r="AE75" s="216">
        <f>+AD75/2</f>
        <v>527517.5</v>
      </c>
      <c r="AF75" s="115">
        <v>0.1</v>
      </c>
      <c r="AG75" s="365" t="s">
        <v>98</v>
      </c>
      <c r="AH75" s="365" t="s">
        <v>99</v>
      </c>
      <c r="AI75" s="396" t="s">
        <v>59</v>
      </c>
      <c r="AJ75" s="479" t="s">
        <v>349</v>
      </c>
      <c r="AK75" s="396" t="s">
        <v>61</v>
      </c>
      <c r="AL75" s="425" t="s">
        <v>345</v>
      </c>
      <c r="AM75" s="396" t="s">
        <v>63</v>
      </c>
      <c r="AN75" s="396" t="s">
        <v>350</v>
      </c>
      <c r="AO75" s="478" t="s">
        <v>65</v>
      </c>
      <c r="AP75" s="484" t="s">
        <v>233</v>
      </c>
      <c r="AQ75" s="506">
        <v>44562</v>
      </c>
      <c r="AR75" s="429">
        <v>615384616</v>
      </c>
      <c r="AS75" s="429">
        <v>314400000</v>
      </c>
      <c r="AT75" s="480">
        <f>AS75/AR75</f>
        <v>0.51089999948910003</v>
      </c>
      <c r="AU75" s="164" t="s">
        <v>351</v>
      </c>
      <c r="AV75" s="164" t="s">
        <v>352</v>
      </c>
    </row>
    <row r="76" spans="1:48" ht="338.25" customHeight="1">
      <c r="A76" s="383"/>
      <c r="B76" s="179"/>
      <c r="C76" s="179"/>
      <c r="D76" s="165"/>
      <c r="E76" s="179"/>
      <c r="F76" s="179"/>
      <c r="G76" s="179"/>
      <c r="H76" s="179"/>
      <c r="I76" s="128" t="s">
        <v>353</v>
      </c>
      <c r="J76" s="162" t="s">
        <v>93</v>
      </c>
      <c r="K76" s="126">
        <v>0</v>
      </c>
      <c r="L76" s="167" t="s">
        <v>354</v>
      </c>
      <c r="M76" s="126">
        <v>1</v>
      </c>
      <c r="N76" s="126">
        <v>1</v>
      </c>
      <c r="O76" s="126">
        <v>0</v>
      </c>
      <c r="P76" s="126">
        <v>0</v>
      </c>
      <c r="Q76" s="126">
        <v>0</v>
      </c>
      <c r="R76" s="114">
        <f>Q76/N76</f>
        <v>0</v>
      </c>
      <c r="S76" s="114">
        <f>(O76+Q76)/M76</f>
        <v>0</v>
      </c>
      <c r="T76" s="365"/>
      <c r="U76" s="397"/>
      <c r="V76" s="365" t="s">
        <v>346</v>
      </c>
      <c r="W76" s="128" t="s">
        <v>355</v>
      </c>
      <c r="X76" s="128">
        <v>1</v>
      </c>
      <c r="Y76" s="58" t="s">
        <v>297</v>
      </c>
      <c r="Z76" s="128">
        <v>0.6</v>
      </c>
      <c r="AA76" s="154">
        <f>Z76/X76</f>
        <v>0.6</v>
      </c>
      <c r="AB76" s="215">
        <v>44593</v>
      </c>
      <c r="AC76" s="197">
        <v>365</v>
      </c>
      <c r="AD76" s="186">
        <v>1055035</v>
      </c>
      <c r="AE76" s="216">
        <f>+AD76/2</f>
        <v>527517.5</v>
      </c>
      <c r="AF76" s="115">
        <v>0.1</v>
      </c>
      <c r="AG76" s="365"/>
      <c r="AH76" s="365"/>
      <c r="AI76" s="396"/>
      <c r="AJ76" s="479"/>
      <c r="AK76" s="396"/>
      <c r="AL76" s="425"/>
      <c r="AM76" s="396"/>
      <c r="AN76" s="396"/>
      <c r="AO76" s="478"/>
      <c r="AP76" s="484"/>
      <c r="AQ76" s="506"/>
      <c r="AR76" s="430"/>
      <c r="AS76" s="430"/>
      <c r="AT76" s="481"/>
      <c r="AU76" s="164" t="s">
        <v>356</v>
      </c>
      <c r="AV76" s="164" t="s">
        <v>357</v>
      </c>
    </row>
    <row r="77" spans="1:48" ht="409.5">
      <c r="A77" s="383"/>
      <c r="B77" s="179"/>
      <c r="C77" s="179"/>
      <c r="D77" s="165"/>
      <c r="E77" s="179"/>
      <c r="F77" s="179"/>
      <c r="G77" s="179"/>
      <c r="H77" s="179"/>
      <c r="I77" s="128" t="s">
        <v>358</v>
      </c>
      <c r="J77" s="162" t="s">
        <v>93</v>
      </c>
      <c r="K77" s="126">
        <v>0</v>
      </c>
      <c r="L77" s="167" t="s">
        <v>359</v>
      </c>
      <c r="M77" s="126">
        <v>1</v>
      </c>
      <c r="N77" s="126">
        <v>1</v>
      </c>
      <c r="O77" s="126">
        <v>0</v>
      </c>
      <c r="P77" s="126">
        <v>1</v>
      </c>
      <c r="Q77" s="126">
        <v>1</v>
      </c>
      <c r="R77" s="114">
        <f>Q77/N77</f>
        <v>1</v>
      </c>
      <c r="S77" s="114">
        <f>(O77+Q77)/M77</f>
        <v>1</v>
      </c>
      <c r="T77" s="365"/>
      <c r="U77" s="397"/>
      <c r="V77" s="365"/>
      <c r="W77" s="128" t="s">
        <v>355</v>
      </c>
      <c r="X77" s="128">
        <v>1</v>
      </c>
      <c r="Y77" s="58" t="s">
        <v>360</v>
      </c>
      <c r="Z77" s="128">
        <v>100</v>
      </c>
      <c r="AA77" s="154">
        <v>1</v>
      </c>
      <c r="AB77" s="215">
        <v>44593</v>
      </c>
      <c r="AC77" s="197">
        <v>365</v>
      </c>
      <c r="AD77" s="186">
        <v>1055035</v>
      </c>
      <c r="AE77" s="216">
        <f t="shared" ref="AE77:AE84" si="6">+AD77/2</f>
        <v>527517.5</v>
      </c>
      <c r="AF77" s="154">
        <v>0.1</v>
      </c>
      <c r="AG77" s="365"/>
      <c r="AH77" s="365"/>
      <c r="AI77" s="396"/>
      <c r="AJ77" s="479"/>
      <c r="AK77" s="396"/>
      <c r="AL77" s="425"/>
      <c r="AM77" s="396"/>
      <c r="AN77" s="396"/>
      <c r="AO77" s="478"/>
      <c r="AP77" s="484"/>
      <c r="AQ77" s="506"/>
      <c r="AR77" s="430"/>
      <c r="AS77" s="430"/>
      <c r="AT77" s="481"/>
      <c r="AU77" s="164" t="s">
        <v>361</v>
      </c>
      <c r="AV77" s="164" t="s">
        <v>362</v>
      </c>
    </row>
    <row r="78" spans="1:48" ht="409.5">
      <c r="A78" s="383"/>
      <c r="B78" s="179"/>
      <c r="C78" s="179"/>
      <c r="D78" s="165"/>
      <c r="E78" s="179"/>
      <c r="F78" s="179"/>
      <c r="G78" s="179"/>
      <c r="H78" s="179"/>
      <c r="I78" s="128" t="s">
        <v>363</v>
      </c>
      <c r="J78" s="162" t="s">
        <v>93</v>
      </c>
      <c r="K78" s="126">
        <v>0</v>
      </c>
      <c r="L78" s="167" t="s">
        <v>364</v>
      </c>
      <c r="M78" s="126">
        <v>4</v>
      </c>
      <c r="N78" s="126">
        <v>2</v>
      </c>
      <c r="O78" s="126">
        <v>4</v>
      </c>
      <c r="P78" s="126">
        <v>0</v>
      </c>
      <c r="Q78" s="126">
        <v>1</v>
      </c>
      <c r="R78" s="114">
        <f>Q78/N78</f>
        <v>0.5</v>
      </c>
      <c r="S78" s="114">
        <v>1</v>
      </c>
      <c r="T78" s="365"/>
      <c r="U78" s="397"/>
      <c r="V78" s="365"/>
      <c r="W78" s="128" t="s">
        <v>355</v>
      </c>
      <c r="X78" s="128">
        <v>2</v>
      </c>
      <c r="Y78" s="58" t="s">
        <v>297</v>
      </c>
      <c r="Z78" s="128">
        <v>0.75</v>
      </c>
      <c r="AA78" s="154">
        <v>1</v>
      </c>
      <c r="AB78" s="215">
        <v>44593</v>
      </c>
      <c r="AC78" s="197">
        <v>365</v>
      </c>
      <c r="AD78" s="186">
        <v>1055035</v>
      </c>
      <c r="AE78" s="216">
        <f t="shared" si="6"/>
        <v>527517.5</v>
      </c>
      <c r="AF78" s="154">
        <v>0.1</v>
      </c>
      <c r="AG78" s="365"/>
      <c r="AH78" s="365"/>
      <c r="AI78" s="396"/>
      <c r="AJ78" s="479"/>
      <c r="AK78" s="396"/>
      <c r="AL78" s="425"/>
      <c r="AM78" s="396" t="s">
        <v>63</v>
      </c>
      <c r="AN78" s="396"/>
      <c r="AO78" s="478"/>
      <c r="AP78" s="484"/>
      <c r="AQ78" s="506"/>
      <c r="AR78" s="430"/>
      <c r="AS78" s="430"/>
      <c r="AT78" s="481"/>
      <c r="AU78" s="164" t="s">
        <v>365</v>
      </c>
      <c r="AV78" s="164" t="s">
        <v>366</v>
      </c>
    </row>
    <row r="79" spans="1:48" ht="174" customHeight="1">
      <c r="A79" s="383"/>
      <c r="B79" s="179"/>
      <c r="C79" s="179"/>
      <c r="D79" s="165"/>
      <c r="E79" s="179"/>
      <c r="F79" s="179"/>
      <c r="G79" s="179"/>
      <c r="H79" s="179"/>
      <c r="I79" s="128" t="s">
        <v>367</v>
      </c>
      <c r="J79" s="162" t="s">
        <v>93</v>
      </c>
      <c r="K79" s="126">
        <v>0</v>
      </c>
      <c r="L79" s="167" t="s">
        <v>368</v>
      </c>
      <c r="M79" s="126">
        <v>1</v>
      </c>
      <c r="N79" s="126">
        <v>1</v>
      </c>
      <c r="O79" s="126">
        <v>0</v>
      </c>
      <c r="P79" s="126">
        <v>0</v>
      </c>
      <c r="Q79" s="126">
        <v>0</v>
      </c>
      <c r="R79" s="114">
        <f>Q79/N79</f>
        <v>0</v>
      </c>
      <c r="S79" s="114"/>
      <c r="T79" s="365"/>
      <c r="U79" s="397"/>
      <c r="V79" s="365"/>
      <c r="W79" s="128" t="s">
        <v>368</v>
      </c>
      <c r="X79" s="128">
        <v>1</v>
      </c>
      <c r="Y79" s="58">
        <v>0</v>
      </c>
      <c r="Z79" s="128">
        <v>0</v>
      </c>
      <c r="AA79" s="154">
        <v>1</v>
      </c>
      <c r="AB79" s="215">
        <v>44593</v>
      </c>
      <c r="AC79" s="197">
        <v>365</v>
      </c>
      <c r="AD79" s="186">
        <v>1055035</v>
      </c>
      <c r="AE79" s="216">
        <f t="shared" si="6"/>
        <v>527517.5</v>
      </c>
      <c r="AF79" s="154">
        <v>0.15</v>
      </c>
      <c r="AG79" s="365"/>
      <c r="AH79" s="365"/>
      <c r="AI79" s="396"/>
      <c r="AJ79" s="479"/>
      <c r="AK79" s="396"/>
      <c r="AL79" s="425"/>
      <c r="AM79" s="396"/>
      <c r="AN79" s="396"/>
      <c r="AO79" s="478"/>
      <c r="AP79" s="484"/>
      <c r="AQ79" s="506"/>
      <c r="AR79" s="430"/>
      <c r="AS79" s="430"/>
      <c r="AT79" s="481"/>
      <c r="AU79" s="164" t="s">
        <v>369</v>
      </c>
      <c r="AV79" s="164" t="s">
        <v>370</v>
      </c>
    </row>
    <row r="80" spans="1:48" ht="217.5" customHeight="1">
      <c r="A80" s="383"/>
      <c r="B80" s="179"/>
      <c r="C80" s="179"/>
      <c r="D80" s="165"/>
      <c r="E80" s="179"/>
      <c r="F80" s="179"/>
      <c r="G80" s="179"/>
      <c r="H80" s="179"/>
      <c r="I80" s="128" t="s">
        <v>371</v>
      </c>
      <c r="J80" s="162" t="s">
        <v>372</v>
      </c>
      <c r="K80" s="126">
        <v>1</v>
      </c>
      <c r="L80" s="167" t="s">
        <v>373</v>
      </c>
      <c r="M80" s="115">
        <v>0.5</v>
      </c>
      <c r="N80" s="115">
        <v>0.5</v>
      </c>
      <c r="O80" s="115">
        <v>0.5</v>
      </c>
      <c r="P80" s="115">
        <v>1</v>
      </c>
      <c r="Q80" s="115">
        <v>0.68799999999999994</v>
      </c>
      <c r="R80" s="115">
        <v>1</v>
      </c>
      <c r="S80" s="115">
        <v>1</v>
      </c>
      <c r="T80" s="365"/>
      <c r="U80" s="397"/>
      <c r="V80" s="365"/>
      <c r="W80" s="128" t="s">
        <v>374</v>
      </c>
      <c r="X80" s="113">
        <v>0.5</v>
      </c>
      <c r="Y80" s="26">
        <v>0.5</v>
      </c>
      <c r="Z80" s="113">
        <v>1</v>
      </c>
      <c r="AA80" s="154">
        <v>1</v>
      </c>
      <c r="AB80" s="215">
        <v>44593</v>
      </c>
      <c r="AC80" s="197">
        <v>365</v>
      </c>
      <c r="AD80" s="186">
        <v>1055035</v>
      </c>
      <c r="AE80" s="216">
        <f t="shared" si="6"/>
        <v>527517.5</v>
      </c>
      <c r="AF80" s="154">
        <v>0.15</v>
      </c>
      <c r="AG80" s="365"/>
      <c r="AH80" s="365"/>
      <c r="AI80" s="396"/>
      <c r="AJ80" s="479"/>
      <c r="AK80" s="396"/>
      <c r="AL80" s="425"/>
      <c r="AM80" s="396"/>
      <c r="AN80" s="396"/>
      <c r="AO80" s="478"/>
      <c r="AP80" s="484"/>
      <c r="AQ80" s="506"/>
      <c r="AR80" s="430"/>
      <c r="AS80" s="430"/>
      <c r="AT80" s="481"/>
      <c r="AU80" s="164" t="s">
        <v>375</v>
      </c>
      <c r="AV80" s="164" t="s">
        <v>376</v>
      </c>
    </row>
    <row r="81" spans="1:48" ht="129.5">
      <c r="A81" s="384"/>
      <c r="B81" s="179"/>
      <c r="C81" s="179"/>
      <c r="D81" s="165"/>
      <c r="E81" s="179"/>
      <c r="F81" s="179"/>
      <c r="G81" s="179"/>
      <c r="H81" s="179"/>
      <c r="I81" s="128" t="s">
        <v>377</v>
      </c>
      <c r="J81" s="162" t="s">
        <v>93</v>
      </c>
      <c r="K81" s="126">
        <v>0</v>
      </c>
      <c r="L81" s="167" t="s">
        <v>378</v>
      </c>
      <c r="M81" s="126">
        <v>1</v>
      </c>
      <c r="N81" s="126" t="s">
        <v>379</v>
      </c>
      <c r="O81" s="126">
        <v>0</v>
      </c>
      <c r="P81" s="126">
        <v>1</v>
      </c>
      <c r="Q81" s="126">
        <v>1</v>
      </c>
      <c r="R81" s="114">
        <v>1</v>
      </c>
      <c r="S81" s="114">
        <f>(O81+Q81)/M81</f>
        <v>1</v>
      </c>
      <c r="T81" s="365"/>
      <c r="U81" s="397"/>
      <c r="V81" s="365"/>
      <c r="W81" s="128" t="s">
        <v>355</v>
      </c>
      <c r="X81" s="128">
        <v>0</v>
      </c>
      <c r="Y81" s="58">
        <v>1</v>
      </c>
      <c r="Z81" s="113">
        <v>1</v>
      </c>
      <c r="AA81" s="154">
        <v>1</v>
      </c>
      <c r="AB81" s="215">
        <v>44593</v>
      </c>
      <c r="AC81" s="197">
        <v>365</v>
      </c>
      <c r="AD81" s="186">
        <v>0</v>
      </c>
      <c r="AE81" s="216">
        <v>0</v>
      </c>
      <c r="AF81" s="154">
        <v>0</v>
      </c>
      <c r="AG81" s="365"/>
      <c r="AH81" s="365"/>
      <c r="AI81" s="396"/>
      <c r="AJ81" s="479"/>
      <c r="AK81" s="396"/>
      <c r="AL81" s="425"/>
      <c r="AM81" s="396"/>
      <c r="AN81" s="396"/>
      <c r="AO81" s="478"/>
      <c r="AP81" s="484"/>
      <c r="AQ81" s="506"/>
      <c r="AR81" s="431"/>
      <c r="AS81" s="431"/>
      <c r="AT81" s="482"/>
      <c r="AU81" s="164" t="s">
        <v>380</v>
      </c>
      <c r="AV81" s="164" t="s">
        <v>380</v>
      </c>
    </row>
    <row r="82" spans="1:48" ht="67" customHeight="1">
      <c r="A82" s="434" t="s">
        <v>773</v>
      </c>
      <c r="B82" s="435"/>
      <c r="C82" s="435"/>
      <c r="D82" s="435"/>
      <c r="E82" s="435"/>
      <c r="F82" s="435"/>
      <c r="G82" s="435"/>
      <c r="H82" s="435"/>
      <c r="I82" s="435"/>
      <c r="J82" s="435"/>
      <c r="K82" s="435"/>
      <c r="L82" s="435"/>
      <c r="M82" s="435"/>
      <c r="N82" s="435"/>
      <c r="O82" s="435"/>
      <c r="P82" s="435"/>
      <c r="Q82" s="436"/>
      <c r="R82" s="148">
        <f>AVERAGE(R75:R81)</f>
        <v>0.5</v>
      </c>
      <c r="S82" s="148">
        <f>AVERAGE(S75:S81)</f>
        <v>0.66666666666666663</v>
      </c>
      <c r="T82" s="376" t="s">
        <v>812</v>
      </c>
      <c r="U82" s="377"/>
      <c r="V82" s="377"/>
      <c r="W82" s="377"/>
      <c r="X82" s="377"/>
      <c r="Y82" s="457"/>
      <c r="Z82" s="378"/>
      <c r="AA82" s="113">
        <f>AVERAGE(AA75:AA81)</f>
        <v>0.84285714285714286</v>
      </c>
      <c r="AB82" s="215"/>
      <c r="AC82" s="197"/>
      <c r="AD82" s="186"/>
      <c r="AE82" s="216"/>
      <c r="AF82" s="154"/>
      <c r="AG82" s="128"/>
      <c r="AH82" s="128"/>
      <c r="AI82" s="162"/>
      <c r="AJ82" s="238"/>
      <c r="AK82" s="162"/>
      <c r="AL82" s="160"/>
      <c r="AM82" s="162"/>
      <c r="AN82" s="162"/>
      <c r="AO82" s="75"/>
      <c r="AP82" s="61"/>
      <c r="AQ82" s="76"/>
      <c r="AR82" s="107"/>
      <c r="AS82" s="107"/>
      <c r="AT82" s="107"/>
      <c r="AU82" s="164"/>
      <c r="AV82" s="164"/>
    </row>
    <row r="83" spans="1:48" ht="409.6" customHeight="1">
      <c r="A83" s="382" t="s">
        <v>218</v>
      </c>
      <c r="B83" s="179"/>
      <c r="C83" s="179"/>
      <c r="D83" s="165"/>
      <c r="E83" s="179"/>
      <c r="F83" s="179"/>
      <c r="G83" s="179"/>
      <c r="H83" s="179" t="s">
        <v>381</v>
      </c>
      <c r="I83" s="128" t="s">
        <v>382</v>
      </c>
      <c r="J83" s="162" t="s">
        <v>93</v>
      </c>
      <c r="K83" s="126">
        <v>0</v>
      </c>
      <c r="L83" s="167" t="s">
        <v>383</v>
      </c>
      <c r="M83" s="126">
        <v>8</v>
      </c>
      <c r="N83" s="126">
        <v>2</v>
      </c>
      <c r="O83" s="126">
        <v>3</v>
      </c>
      <c r="P83" s="126">
        <v>8</v>
      </c>
      <c r="Q83" s="126">
        <v>11</v>
      </c>
      <c r="R83" s="114">
        <v>1</v>
      </c>
      <c r="S83" s="114">
        <v>1</v>
      </c>
      <c r="T83" s="393" t="s">
        <v>384</v>
      </c>
      <c r="U83" s="397">
        <v>2021130010287</v>
      </c>
      <c r="V83" s="365" t="s">
        <v>385</v>
      </c>
      <c r="W83" s="128" t="s">
        <v>386</v>
      </c>
      <c r="X83" s="128">
        <v>8</v>
      </c>
      <c r="Y83" s="58">
        <v>8</v>
      </c>
      <c r="Z83" s="128">
        <v>100</v>
      </c>
      <c r="AA83" s="154">
        <v>1</v>
      </c>
      <c r="AB83" s="215">
        <v>44593</v>
      </c>
      <c r="AC83" s="197">
        <v>365</v>
      </c>
      <c r="AD83" s="186">
        <v>1055035</v>
      </c>
      <c r="AE83" s="216">
        <f t="shared" si="6"/>
        <v>527517.5</v>
      </c>
      <c r="AF83" s="154">
        <v>0.15</v>
      </c>
      <c r="AG83" s="365" t="s">
        <v>98</v>
      </c>
      <c r="AH83" s="365" t="s">
        <v>99</v>
      </c>
      <c r="AI83" s="396" t="s">
        <v>59</v>
      </c>
      <c r="AJ83" s="396" t="s">
        <v>387</v>
      </c>
      <c r="AK83" s="396" t="s">
        <v>61</v>
      </c>
      <c r="AL83" s="396" t="s">
        <v>388</v>
      </c>
      <c r="AM83" s="396" t="s">
        <v>63</v>
      </c>
      <c r="AN83" s="396" t="s">
        <v>389</v>
      </c>
      <c r="AO83" s="478" t="s">
        <v>65</v>
      </c>
      <c r="AP83" s="484" t="s">
        <v>233</v>
      </c>
      <c r="AQ83" s="506">
        <v>44562</v>
      </c>
      <c r="AR83" s="429">
        <v>384615384</v>
      </c>
      <c r="AS83" s="429">
        <v>289720314</v>
      </c>
      <c r="AT83" s="480">
        <f>AS83/AR83</f>
        <v>0.75327281760523646</v>
      </c>
      <c r="AU83" s="164" t="s">
        <v>390</v>
      </c>
      <c r="AV83" s="393" t="s">
        <v>391</v>
      </c>
    </row>
    <row r="84" spans="1:48" ht="74">
      <c r="A84" s="384"/>
      <c r="B84" s="179"/>
      <c r="C84" s="179"/>
      <c r="D84" s="165"/>
      <c r="E84" s="179"/>
      <c r="F84" s="179"/>
      <c r="G84" s="179"/>
      <c r="H84" s="179"/>
      <c r="I84" s="128" t="s">
        <v>392</v>
      </c>
      <c r="J84" s="162" t="s">
        <v>93</v>
      </c>
      <c r="K84" s="126">
        <v>0</v>
      </c>
      <c r="L84" s="167" t="s">
        <v>393</v>
      </c>
      <c r="M84" s="126">
        <v>3</v>
      </c>
      <c r="N84" s="126">
        <v>3</v>
      </c>
      <c r="O84" s="126">
        <v>3</v>
      </c>
      <c r="P84" s="126">
        <v>3</v>
      </c>
      <c r="Q84" s="126">
        <v>3</v>
      </c>
      <c r="R84" s="114">
        <f>Q84/N84</f>
        <v>1</v>
      </c>
      <c r="S84" s="114">
        <v>1</v>
      </c>
      <c r="T84" s="393"/>
      <c r="U84" s="397"/>
      <c r="V84" s="365"/>
      <c r="W84" s="128" t="s">
        <v>386</v>
      </c>
      <c r="X84" s="128">
        <v>3</v>
      </c>
      <c r="Y84" s="58">
        <v>3</v>
      </c>
      <c r="Z84" s="128">
        <v>100</v>
      </c>
      <c r="AA84" s="154">
        <v>1</v>
      </c>
      <c r="AB84" s="215">
        <v>44593</v>
      </c>
      <c r="AC84" s="197">
        <v>365</v>
      </c>
      <c r="AD84" s="186">
        <v>1055035</v>
      </c>
      <c r="AE84" s="216">
        <f t="shared" si="6"/>
        <v>527517.5</v>
      </c>
      <c r="AF84" s="154">
        <v>0.15</v>
      </c>
      <c r="AG84" s="365"/>
      <c r="AH84" s="365"/>
      <c r="AI84" s="396"/>
      <c r="AJ84" s="396"/>
      <c r="AK84" s="396"/>
      <c r="AL84" s="396"/>
      <c r="AM84" s="396"/>
      <c r="AN84" s="396"/>
      <c r="AO84" s="478"/>
      <c r="AP84" s="484"/>
      <c r="AQ84" s="506"/>
      <c r="AR84" s="431"/>
      <c r="AS84" s="431"/>
      <c r="AT84" s="482"/>
      <c r="AU84" s="164" t="s">
        <v>394</v>
      </c>
      <c r="AV84" s="393"/>
    </row>
    <row r="85" spans="1:48" ht="43.5" customHeight="1">
      <c r="A85" s="376" t="s">
        <v>774</v>
      </c>
      <c r="B85" s="377"/>
      <c r="C85" s="377"/>
      <c r="D85" s="377"/>
      <c r="E85" s="377"/>
      <c r="F85" s="377"/>
      <c r="G85" s="377"/>
      <c r="H85" s="377"/>
      <c r="I85" s="377"/>
      <c r="J85" s="377"/>
      <c r="K85" s="377"/>
      <c r="L85" s="377"/>
      <c r="M85" s="377"/>
      <c r="N85" s="377"/>
      <c r="O85" s="377"/>
      <c r="P85" s="377"/>
      <c r="Q85" s="378"/>
      <c r="R85" s="156">
        <f>AVERAGE(R83:R84)</f>
        <v>1</v>
      </c>
      <c r="S85" s="156">
        <f>AVERAGE(S83:S84)</f>
        <v>1</v>
      </c>
      <c r="T85" s="453" t="s">
        <v>813</v>
      </c>
      <c r="U85" s="454"/>
      <c r="V85" s="454"/>
      <c r="W85" s="454"/>
      <c r="X85" s="454"/>
      <c r="Y85" s="523"/>
      <c r="Z85" s="456"/>
      <c r="AA85" s="113">
        <f>AVERAGE(AA83:AA84)</f>
        <v>1</v>
      </c>
      <c r="AB85" s="215"/>
      <c r="AC85" s="197"/>
      <c r="AD85" s="186"/>
      <c r="AE85" s="216"/>
      <c r="AF85" s="154"/>
      <c r="AG85" s="128"/>
      <c r="AH85" s="128"/>
      <c r="AI85" s="162"/>
      <c r="AJ85" s="162"/>
      <c r="AK85" s="162"/>
      <c r="AL85" s="162"/>
      <c r="AM85" s="162"/>
      <c r="AN85" s="162"/>
      <c r="AO85" s="75"/>
      <c r="AP85" s="61"/>
      <c r="AQ85" s="76"/>
      <c r="AR85" s="107"/>
      <c r="AS85" s="107"/>
      <c r="AT85" s="107"/>
      <c r="AU85" s="164"/>
      <c r="AV85" s="164"/>
    </row>
    <row r="86" spans="1:48" s="106" customFormat="1" ht="409.5">
      <c r="A86" s="382" t="s">
        <v>218</v>
      </c>
      <c r="B86" s="179" t="s">
        <v>339</v>
      </c>
      <c r="C86" s="179" t="s">
        <v>395</v>
      </c>
      <c r="D86" s="200" t="s">
        <v>313</v>
      </c>
      <c r="E86" s="179" t="s">
        <v>396</v>
      </c>
      <c r="F86" s="200" t="s">
        <v>83</v>
      </c>
      <c r="G86" s="200">
        <v>0.6</v>
      </c>
      <c r="H86" s="179" t="s">
        <v>397</v>
      </c>
      <c r="I86" s="179" t="s">
        <v>398</v>
      </c>
      <c r="J86" s="179" t="s">
        <v>399</v>
      </c>
      <c r="K86" s="179" t="s">
        <v>400</v>
      </c>
      <c r="L86" s="488" t="s">
        <v>401</v>
      </c>
      <c r="M86" s="488">
        <v>5</v>
      </c>
      <c r="N86" s="488">
        <v>1</v>
      </c>
      <c r="O86" s="488">
        <v>4</v>
      </c>
      <c r="P86" s="488">
        <v>0</v>
      </c>
      <c r="Q86" s="370">
        <v>0.76</v>
      </c>
      <c r="R86" s="370">
        <f>Q86/N86</f>
        <v>0.76</v>
      </c>
      <c r="S86" s="373">
        <f>(O86+Q86)/M86</f>
        <v>0.95199999999999996</v>
      </c>
      <c r="T86" s="432" t="s">
        <v>402</v>
      </c>
      <c r="U86" s="486">
        <v>2020130010095</v>
      </c>
      <c r="V86" s="393" t="s">
        <v>401</v>
      </c>
      <c r="W86" s="192" t="s">
        <v>403</v>
      </c>
      <c r="X86" s="128">
        <v>27</v>
      </c>
      <c r="Y86" s="59">
        <v>0</v>
      </c>
      <c r="Z86" s="128">
        <v>6</v>
      </c>
      <c r="AA86" s="154">
        <f t="shared" ref="AA86:AA93" si="7">Z86/X86</f>
        <v>0.22222222222222221</v>
      </c>
      <c r="AB86" s="121">
        <v>44576</v>
      </c>
      <c r="AC86" s="187">
        <v>369</v>
      </c>
      <c r="AD86" s="365">
        <v>4875</v>
      </c>
      <c r="AE86" s="365"/>
      <c r="AF86" s="239">
        <v>0.2</v>
      </c>
      <c r="AG86" s="365" t="s">
        <v>404</v>
      </c>
      <c r="AH86" s="365" t="s">
        <v>405</v>
      </c>
      <c r="AI86" s="365" t="s">
        <v>59</v>
      </c>
      <c r="AJ86" s="510">
        <v>640000000</v>
      </c>
      <c r="AK86" s="365" t="s">
        <v>61</v>
      </c>
      <c r="AL86" s="365" t="s">
        <v>406</v>
      </c>
      <c r="AM86" s="365" t="s">
        <v>63</v>
      </c>
      <c r="AN86" s="398" t="s">
        <v>407</v>
      </c>
      <c r="AO86" s="512" t="s">
        <v>65</v>
      </c>
      <c r="AP86" s="512" t="s">
        <v>233</v>
      </c>
      <c r="AQ86" s="511">
        <v>44576</v>
      </c>
      <c r="AR86" s="499">
        <v>640000000</v>
      </c>
      <c r="AS86" s="499">
        <v>418500000</v>
      </c>
      <c r="AT86" s="373">
        <f>AS86/AR86</f>
        <v>0.65390625000000002</v>
      </c>
      <c r="AU86" s="179" t="s">
        <v>408</v>
      </c>
      <c r="AV86" s="179" t="s">
        <v>409</v>
      </c>
    </row>
    <row r="87" spans="1:48" s="106" customFormat="1" ht="120" customHeight="1">
      <c r="A87" s="383"/>
      <c r="B87" s="179"/>
      <c r="C87" s="179"/>
      <c r="D87" s="200"/>
      <c r="E87" s="179"/>
      <c r="F87" s="200"/>
      <c r="G87" s="200"/>
      <c r="H87" s="179"/>
      <c r="I87" s="179"/>
      <c r="J87" s="179"/>
      <c r="K87" s="179"/>
      <c r="L87" s="489"/>
      <c r="M87" s="489"/>
      <c r="N87" s="489"/>
      <c r="O87" s="489"/>
      <c r="P87" s="489"/>
      <c r="Q87" s="371"/>
      <c r="R87" s="371"/>
      <c r="S87" s="374"/>
      <c r="T87" s="432"/>
      <c r="U87" s="486"/>
      <c r="V87" s="393"/>
      <c r="W87" s="192" t="s">
        <v>410</v>
      </c>
      <c r="X87" s="187">
        <v>1</v>
      </c>
      <c r="Y87" s="10">
        <v>0</v>
      </c>
      <c r="Z87" s="187">
        <v>0.2</v>
      </c>
      <c r="AA87" s="154">
        <f t="shared" si="7"/>
        <v>0.2</v>
      </c>
      <c r="AB87" s="121">
        <v>44576</v>
      </c>
      <c r="AC87" s="187">
        <v>360</v>
      </c>
      <c r="AD87" s="365"/>
      <c r="AE87" s="365"/>
      <c r="AF87" s="239">
        <v>0.1</v>
      </c>
      <c r="AG87" s="365"/>
      <c r="AH87" s="365"/>
      <c r="AI87" s="365"/>
      <c r="AJ87" s="510"/>
      <c r="AK87" s="365"/>
      <c r="AL87" s="365"/>
      <c r="AM87" s="365"/>
      <c r="AN87" s="398"/>
      <c r="AO87" s="512"/>
      <c r="AP87" s="512"/>
      <c r="AQ87" s="511"/>
      <c r="AR87" s="500"/>
      <c r="AS87" s="500"/>
      <c r="AT87" s="374"/>
      <c r="AU87" s="179" t="s">
        <v>411</v>
      </c>
      <c r="AV87" s="179" t="s">
        <v>412</v>
      </c>
    </row>
    <row r="88" spans="1:48" s="106" customFormat="1" ht="55.5">
      <c r="A88" s="383"/>
      <c r="B88" s="179"/>
      <c r="C88" s="179"/>
      <c r="D88" s="200"/>
      <c r="E88" s="179"/>
      <c r="F88" s="200"/>
      <c r="G88" s="200"/>
      <c r="H88" s="179"/>
      <c r="I88" s="179"/>
      <c r="J88" s="179"/>
      <c r="K88" s="179"/>
      <c r="L88" s="489"/>
      <c r="M88" s="489"/>
      <c r="N88" s="489"/>
      <c r="O88" s="489"/>
      <c r="P88" s="489"/>
      <c r="Q88" s="371"/>
      <c r="R88" s="371"/>
      <c r="S88" s="374"/>
      <c r="T88" s="432"/>
      <c r="U88" s="486"/>
      <c r="V88" s="393"/>
      <c r="W88" s="192" t="s">
        <v>413</v>
      </c>
      <c r="X88" s="187">
        <v>1</v>
      </c>
      <c r="Y88" s="10">
        <v>0</v>
      </c>
      <c r="Z88" s="187">
        <v>0</v>
      </c>
      <c r="AA88" s="154">
        <f t="shared" si="7"/>
        <v>0</v>
      </c>
      <c r="AB88" s="121">
        <v>44568</v>
      </c>
      <c r="AC88" s="187">
        <v>150</v>
      </c>
      <c r="AD88" s="365"/>
      <c r="AE88" s="365"/>
      <c r="AF88" s="239">
        <v>0.05</v>
      </c>
      <c r="AG88" s="365"/>
      <c r="AH88" s="365"/>
      <c r="AI88" s="365"/>
      <c r="AJ88" s="510"/>
      <c r="AK88" s="365"/>
      <c r="AL88" s="365"/>
      <c r="AM88" s="365"/>
      <c r="AN88" s="398"/>
      <c r="AO88" s="512"/>
      <c r="AP88" s="512"/>
      <c r="AQ88" s="511"/>
      <c r="AR88" s="500"/>
      <c r="AS88" s="500"/>
      <c r="AT88" s="374"/>
      <c r="AU88" s="179" t="s">
        <v>414</v>
      </c>
      <c r="AV88" s="166"/>
    </row>
    <row r="89" spans="1:48" s="106" customFormat="1" ht="296">
      <c r="A89" s="383"/>
      <c r="B89" s="179"/>
      <c r="C89" s="179"/>
      <c r="D89" s="200"/>
      <c r="E89" s="179"/>
      <c r="F89" s="200"/>
      <c r="G89" s="200"/>
      <c r="H89" s="179"/>
      <c r="I89" s="179"/>
      <c r="J89" s="179"/>
      <c r="K89" s="179"/>
      <c r="L89" s="489"/>
      <c r="M89" s="489"/>
      <c r="N89" s="489"/>
      <c r="O89" s="489"/>
      <c r="P89" s="489"/>
      <c r="Q89" s="371"/>
      <c r="R89" s="371"/>
      <c r="S89" s="374"/>
      <c r="T89" s="432"/>
      <c r="U89" s="486"/>
      <c r="V89" s="393"/>
      <c r="W89" s="192" t="s">
        <v>415</v>
      </c>
      <c r="X89" s="187">
        <v>10</v>
      </c>
      <c r="Y89" s="10">
        <v>0</v>
      </c>
      <c r="Z89" s="187">
        <v>0</v>
      </c>
      <c r="AA89" s="154">
        <f t="shared" si="7"/>
        <v>0</v>
      </c>
      <c r="AB89" s="121">
        <v>44576</v>
      </c>
      <c r="AC89" s="187">
        <v>360</v>
      </c>
      <c r="AD89" s="365"/>
      <c r="AE89" s="365"/>
      <c r="AF89" s="239">
        <v>0.1</v>
      </c>
      <c r="AG89" s="365"/>
      <c r="AH89" s="365"/>
      <c r="AI89" s="365"/>
      <c r="AJ89" s="510"/>
      <c r="AK89" s="365"/>
      <c r="AL89" s="365"/>
      <c r="AM89" s="365"/>
      <c r="AN89" s="398"/>
      <c r="AO89" s="512"/>
      <c r="AP89" s="512"/>
      <c r="AQ89" s="511"/>
      <c r="AR89" s="500"/>
      <c r="AS89" s="500"/>
      <c r="AT89" s="374"/>
      <c r="AU89" s="179" t="s">
        <v>416</v>
      </c>
      <c r="AV89" s="166"/>
    </row>
    <row r="90" spans="1:48" s="106" customFormat="1" ht="74">
      <c r="A90" s="383"/>
      <c r="B90" s="179"/>
      <c r="C90" s="179"/>
      <c r="D90" s="200"/>
      <c r="E90" s="179"/>
      <c r="F90" s="200"/>
      <c r="G90" s="200"/>
      <c r="H90" s="179"/>
      <c r="I90" s="179"/>
      <c r="J90" s="179"/>
      <c r="K90" s="179"/>
      <c r="L90" s="489"/>
      <c r="M90" s="489"/>
      <c r="N90" s="489"/>
      <c r="O90" s="489"/>
      <c r="P90" s="489"/>
      <c r="Q90" s="371"/>
      <c r="R90" s="371"/>
      <c r="S90" s="374"/>
      <c r="T90" s="432"/>
      <c r="U90" s="486"/>
      <c r="V90" s="393"/>
      <c r="W90" s="192" t="s">
        <v>417</v>
      </c>
      <c r="X90" s="187">
        <v>5</v>
      </c>
      <c r="Y90" s="10">
        <v>0</v>
      </c>
      <c r="Z90" s="187">
        <v>0</v>
      </c>
      <c r="AA90" s="154">
        <f t="shared" si="7"/>
        <v>0</v>
      </c>
      <c r="AB90" s="121">
        <v>44576</v>
      </c>
      <c r="AC90" s="187">
        <v>360</v>
      </c>
      <c r="AD90" s="365"/>
      <c r="AE90" s="365"/>
      <c r="AF90" s="239">
        <v>0.08</v>
      </c>
      <c r="AG90" s="365"/>
      <c r="AH90" s="365"/>
      <c r="AI90" s="365"/>
      <c r="AJ90" s="510"/>
      <c r="AK90" s="365"/>
      <c r="AL90" s="365"/>
      <c r="AM90" s="365"/>
      <c r="AN90" s="398"/>
      <c r="AO90" s="512"/>
      <c r="AP90" s="512"/>
      <c r="AQ90" s="511"/>
      <c r="AR90" s="500"/>
      <c r="AS90" s="500"/>
      <c r="AT90" s="374"/>
      <c r="AU90" s="179" t="s">
        <v>418</v>
      </c>
      <c r="AV90" s="166"/>
    </row>
    <row r="91" spans="1:48" s="106" customFormat="1" ht="409.5">
      <c r="A91" s="383"/>
      <c r="B91" s="179"/>
      <c r="C91" s="179"/>
      <c r="D91" s="200"/>
      <c r="E91" s="179"/>
      <c r="F91" s="200"/>
      <c r="G91" s="200"/>
      <c r="H91" s="179"/>
      <c r="I91" s="179"/>
      <c r="J91" s="179"/>
      <c r="K91" s="179"/>
      <c r="L91" s="489"/>
      <c r="M91" s="489"/>
      <c r="N91" s="489"/>
      <c r="O91" s="489"/>
      <c r="P91" s="489"/>
      <c r="Q91" s="371"/>
      <c r="R91" s="371"/>
      <c r="S91" s="374"/>
      <c r="T91" s="432"/>
      <c r="U91" s="486"/>
      <c r="V91" s="393"/>
      <c r="W91" s="192" t="s">
        <v>419</v>
      </c>
      <c r="X91" s="187">
        <v>1</v>
      </c>
      <c r="Y91" s="10">
        <v>0</v>
      </c>
      <c r="Z91" s="187">
        <v>0.36</v>
      </c>
      <c r="AA91" s="154">
        <f t="shared" si="7"/>
        <v>0.36</v>
      </c>
      <c r="AB91" s="121">
        <v>44593</v>
      </c>
      <c r="AC91" s="187">
        <v>360</v>
      </c>
      <c r="AD91" s="365"/>
      <c r="AE91" s="365"/>
      <c r="AF91" s="239">
        <v>0.05</v>
      </c>
      <c r="AG91" s="365"/>
      <c r="AH91" s="365"/>
      <c r="AI91" s="365"/>
      <c r="AJ91" s="510"/>
      <c r="AK91" s="365"/>
      <c r="AL91" s="365"/>
      <c r="AM91" s="365"/>
      <c r="AN91" s="398"/>
      <c r="AO91" s="512"/>
      <c r="AP91" s="512"/>
      <c r="AQ91" s="511"/>
      <c r="AR91" s="500"/>
      <c r="AS91" s="500"/>
      <c r="AT91" s="374"/>
      <c r="AU91" s="257" t="s">
        <v>420</v>
      </c>
      <c r="AV91" s="179" t="s">
        <v>421</v>
      </c>
    </row>
    <row r="92" spans="1:48" s="106" customFormat="1" ht="55.5">
      <c r="A92" s="383"/>
      <c r="B92" s="179"/>
      <c r="C92" s="179"/>
      <c r="D92" s="200"/>
      <c r="E92" s="179"/>
      <c r="F92" s="200"/>
      <c r="G92" s="200"/>
      <c r="H92" s="179"/>
      <c r="I92" s="179"/>
      <c r="J92" s="179"/>
      <c r="K92" s="179"/>
      <c r="L92" s="490"/>
      <c r="M92" s="490"/>
      <c r="N92" s="490"/>
      <c r="O92" s="490"/>
      <c r="P92" s="490"/>
      <c r="Q92" s="372"/>
      <c r="R92" s="372"/>
      <c r="S92" s="375"/>
      <c r="T92" s="432"/>
      <c r="U92" s="486"/>
      <c r="V92" s="393"/>
      <c r="W92" s="192" t="s">
        <v>422</v>
      </c>
      <c r="X92" s="187">
        <v>1</v>
      </c>
      <c r="Y92" s="10">
        <v>0</v>
      </c>
      <c r="Z92" s="187">
        <v>0</v>
      </c>
      <c r="AA92" s="154">
        <f t="shared" si="7"/>
        <v>0</v>
      </c>
      <c r="AB92" s="121">
        <v>44744</v>
      </c>
      <c r="AC92" s="187">
        <v>360</v>
      </c>
      <c r="AD92" s="365"/>
      <c r="AE92" s="365"/>
      <c r="AF92" s="239">
        <v>0.02</v>
      </c>
      <c r="AG92" s="365"/>
      <c r="AH92" s="365"/>
      <c r="AI92" s="365"/>
      <c r="AJ92" s="510"/>
      <c r="AK92" s="365"/>
      <c r="AL92" s="365"/>
      <c r="AM92" s="365"/>
      <c r="AN92" s="398"/>
      <c r="AO92" s="512"/>
      <c r="AP92" s="512"/>
      <c r="AQ92" s="511"/>
      <c r="AR92" s="500"/>
      <c r="AS92" s="500"/>
      <c r="AT92" s="374"/>
      <c r="AU92" s="179" t="s">
        <v>423</v>
      </c>
      <c r="AV92" s="166"/>
    </row>
    <row r="93" spans="1:48" s="106" customFormat="1" ht="168" customHeight="1">
      <c r="A93" s="384"/>
      <c r="B93" s="179"/>
      <c r="C93" s="179"/>
      <c r="D93" s="200"/>
      <c r="E93" s="179"/>
      <c r="F93" s="200"/>
      <c r="G93" s="200"/>
      <c r="H93" s="179"/>
      <c r="I93" s="128" t="s">
        <v>424</v>
      </c>
      <c r="J93" s="128" t="s">
        <v>425</v>
      </c>
      <c r="K93" s="128"/>
      <c r="L93" s="164" t="s">
        <v>426</v>
      </c>
      <c r="M93" s="128">
        <v>1</v>
      </c>
      <c r="N93" s="126">
        <v>1</v>
      </c>
      <c r="O93" s="128">
        <v>0</v>
      </c>
      <c r="P93" s="128">
        <v>0</v>
      </c>
      <c r="Q93" s="128">
        <v>0.72</v>
      </c>
      <c r="R93" s="201">
        <f>Q93/N93</f>
        <v>0.72</v>
      </c>
      <c r="S93" s="153">
        <f>(O93+Q93)/M93</f>
        <v>0.72</v>
      </c>
      <c r="T93" s="432"/>
      <c r="U93" s="486"/>
      <c r="V93" s="164" t="s">
        <v>426</v>
      </c>
      <c r="W93" s="192" t="s">
        <v>427</v>
      </c>
      <c r="X93" s="128">
        <v>1</v>
      </c>
      <c r="Y93" s="59">
        <v>0</v>
      </c>
      <c r="Z93" s="128">
        <v>0.72</v>
      </c>
      <c r="AA93" s="154">
        <f t="shared" si="7"/>
        <v>0.72</v>
      </c>
      <c r="AB93" s="121">
        <v>44744</v>
      </c>
      <c r="AC93" s="187">
        <v>90</v>
      </c>
      <c r="AD93" s="365"/>
      <c r="AE93" s="365"/>
      <c r="AF93" s="239">
        <v>0.4</v>
      </c>
      <c r="AG93" s="365"/>
      <c r="AH93" s="365"/>
      <c r="AI93" s="365"/>
      <c r="AJ93" s="510"/>
      <c r="AK93" s="365"/>
      <c r="AL93" s="365"/>
      <c r="AM93" s="365"/>
      <c r="AN93" s="398"/>
      <c r="AO93" s="512"/>
      <c r="AP93" s="512"/>
      <c r="AQ93" s="511"/>
      <c r="AR93" s="501"/>
      <c r="AS93" s="501"/>
      <c r="AT93" s="375"/>
      <c r="AU93" s="179" t="s">
        <v>428</v>
      </c>
      <c r="AV93" s="179" t="s">
        <v>429</v>
      </c>
    </row>
    <row r="94" spans="1:48" s="106" customFormat="1" ht="75" customHeight="1">
      <c r="A94" s="376" t="s">
        <v>775</v>
      </c>
      <c r="B94" s="377"/>
      <c r="C94" s="377"/>
      <c r="D94" s="377"/>
      <c r="E94" s="377"/>
      <c r="F94" s="377"/>
      <c r="G94" s="377"/>
      <c r="H94" s="377"/>
      <c r="I94" s="377"/>
      <c r="J94" s="377"/>
      <c r="K94" s="377"/>
      <c r="L94" s="377"/>
      <c r="M94" s="377"/>
      <c r="N94" s="377"/>
      <c r="O94" s="377"/>
      <c r="P94" s="377"/>
      <c r="Q94" s="378"/>
      <c r="R94" s="149">
        <f>AVERAGE(R86:R93)</f>
        <v>0.74</v>
      </c>
      <c r="S94" s="149">
        <f>AVERAGE(S86:S93)</f>
        <v>0.83599999999999997</v>
      </c>
      <c r="T94" s="524" t="s">
        <v>814</v>
      </c>
      <c r="U94" s="525"/>
      <c r="V94" s="525"/>
      <c r="W94" s="525"/>
      <c r="X94" s="525"/>
      <c r="Y94" s="526"/>
      <c r="Z94" s="527"/>
      <c r="AA94" s="113">
        <f>AVERAGE(AA86:AA93)</f>
        <v>0.18777777777777777</v>
      </c>
      <c r="AB94" s="121"/>
      <c r="AC94" s="187"/>
      <c r="AD94" s="128"/>
      <c r="AE94" s="128"/>
      <c r="AF94" s="239"/>
      <c r="AG94" s="128"/>
      <c r="AH94" s="128"/>
      <c r="AI94" s="128"/>
      <c r="AJ94" s="240"/>
      <c r="AK94" s="128"/>
      <c r="AL94" s="128"/>
      <c r="AM94" s="128"/>
      <c r="AN94" s="241"/>
      <c r="AO94" s="59"/>
      <c r="AP94" s="59"/>
      <c r="AQ94" s="21"/>
      <c r="AR94" s="121"/>
      <c r="AS94" s="121"/>
      <c r="AT94" s="121"/>
      <c r="AU94" s="179"/>
      <c r="AV94" s="179"/>
    </row>
    <row r="95" spans="1:48" ht="38.25" customHeight="1">
      <c r="A95" s="382" t="s">
        <v>430</v>
      </c>
      <c r="B95" s="365" t="s">
        <v>339</v>
      </c>
      <c r="C95" s="365" t="s">
        <v>395</v>
      </c>
      <c r="D95" s="365" t="s">
        <v>313</v>
      </c>
      <c r="E95" s="365" t="s">
        <v>396</v>
      </c>
      <c r="F95" s="365" t="s">
        <v>83</v>
      </c>
      <c r="G95" s="388">
        <v>0.6</v>
      </c>
      <c r="H95" s="365" t="s">
        <v>431</v>
      </c>
      <c r="I95" s="365" t="s">
        <v>432</v>
      </c>
      <c r="J95" s="365" t="s">
        <v>433</v>
      </c>
      <c r="K95" s="365" t="s">
        <v>434</v>
      </c>
      <c r="L95" s="393" t="s">
        <v>435</v>
      </c>
      <c r="M95" s="365">
        <v>1</v>
      </c>
      <c r="N95" s="365">
        <v>0.25</v>
      </c>
      <c r="O95" s="487">
        <v>0.36</v>
      </c>
      <c r="P95" s="388">
        <v>0.1</v>
      </c>
      <c r="Q95" s="362">
        <v>0.1</v>
      </c>
      <c r="R95" s="388">
        <f>(Q95+P95)/N95</f>
        <v>0.8</v>
      </c>
      <c r="S95" s="389">
        <f>(O95+P95+Q95)/M95</f>
        <v>0.55999999999999994</v>
      </c>
      <c r="T95" s="393" t="s">
        <v>436</v>
      </c>
      <c r="U95" s="397">
        <v>2020130010295</v>
      </c>
      <c r="V95" s="393" t="s">
        <v>437</v>
      </c>
      <c r="W95" s="128" t="s">
        <v>438</v>
      </c>
      <c r="X95" s="128">
        <v>4</v>
      </c>
      <c r="Y95" s="33" t="s">
        <v>439</v>
      </c>
      <c r="Z95" s="242">
        <v>3.5000000000000003E-2</v>
      </c>
      <c r="AA95" s="153">
        <f t="shared" ref="AA95:AA102" si="8">Z95/X95</f>
        <v>8.7500000000000008E-3</v>
      </c>
      <c r="AB95" s="469">
        <v>44564</v>
      </c>
      <c r="AC95" s="365">
        <v>363</v>
      </c>
      <c r="AD95" s="365" t="s">
        <v>440</v>
      </c>
      <c r="AE95" s="365" t="s">
        <v>440</v>
      </c>
      <c r="AF95" s="154">
        <v>0.05</v>
      </c>
      <c r="AG95" s="365" t="s">
        <v>441</v>
      </c>
      <c r="AH95" s="365" t="s">
        <v>442</v>
      </c>
      <c r="AI95" s="365" t="s">
        <v>59</v>
      </c>
      <c r="AJ95" s="536">
        <v>300000000</v>
      </c>
      <c r="AK95" s="365" t="s">
        <v>61</v>
      </c>
      <c r="AL95" s="365" t="s">
        <v>443</v>
      </c>
      <c r="AM95" s="128"/>
      <c r="AN95" s="536" t="s">
        <v>444</v>
      </c>
      <c r="AO95" s="49" t="s">
        <v>65</v>
      </c>
      <c r="AP95" s="13" t="s">
        <v>233</v>
      </c>
      <c r="AQ95" s="23">
        <v>44564</v>
      </c>
      <c r="AR95" s="499">
        <v>300000000</v>
      </c>
      <c r="AS95" s="499">
        <v>109900000</v>
      </c>
      <c r="AT95" s="373">
        <f>AS95/AR95</f>
        <v>0.36633333333333334</v>
      </c>
      <c r="AU95" s="179" t="s">
        <v>445</v>
      </c>
      <c r="AV95" s="213"/>
    </row>
    <row r="96" spans="1:48" ht="74">
      <c r="A96" s="383"/>
      <c r="B96" s="365"/>
      <c r="C96" s="365"/>
      <c r="D96" s="365"/>
      <c r="E96" s="365"/>
      <c r="F96" s="365"/>
      <c r="G96" s="365"/>
      <c r="H96" s="365"/>
      <c r="I96" s="365"/>
      <c r="J96" s="365"/>
      <c r="K96" s="365"/>
      <c r="L96" s="393"/>
      <c r="M96" s="365"/>
      <c r="N96" s="365"/>
      <c r="O96" s="487"/>
      <c r="P96" s="388"/>
      <c r="Q96" s="363"/>
      <c r="R96" s="388"/>
      <c r="S96" s="389"/>
      <c r="T96" s="393"/>
      <c r="U96" s="397"/>
      <c r="V96" s="393"/>
      <c r="W96" s="128" t="s">
        <v>446</v>
      </c>
      <c r="X96" s="128">
        <v>4</v>
      </c>
      <c r="Y96" s="49">
        <v>0</v>
      </c>
      <c r="Z96" s="128">
        <v>0.5</v>
      </c>
      <c r="AA96" s="153">
        <f t="shared" si="8"/>
        <v>0.125</v>
      </c>
      <c r="AB96" s="469"/>
      <c r="AC96" s="365"/>
      <c r="AD96" s="365"/>
      <c r="AE96" s="365"/>
      <c r="AF96" s="154">
        <v>0.05</v>
      </c>
      <c r="AG96" s="365"/>
      <c r="AH96" s="365"/>
      <c r="AI96" s="365"/>
      <c r="AJ96" s="536"/>
      <c r="AK96" s="365"/>
      <c r="AL96" s="365"/>
      <c r="AM96" s="128"/>
      <c r="AN96" s="536"/>
      <c r="AO96" s="49" t="s">
        <v>65</v>
      </c>
      <c r="AP96" s="13" t="s">
        <v>447</v>
      </c>
      <c r="AQ96" s="23">
        <v>44564</v>
      </c>
      <c r="AR96" s="500"/>
      <c r="AS96" s="500"/>
      <c r="AT96" s="374"/>
      <c r="AU96" s="179" t="s">
        <v>448</v>
      </c>
      <c r="AV96" s="213"/>
    </row>
    <row r="97" spans="1:48" ht="240.5">
      <c r="A97" s="383"/>
      <c r="B97" s="365"/>
      <c r="C97" s="365"/>
      <c r="D97" s="365"/>
      <c r="E97" s="365"/>
      <c r="F97" s="365"/>
      <c r="G97" s="365"/>
      <c r="H97" s="365"/>
      <c r="I97" s="365"/>
      <c r="J97" s="365"/>
      <c r="K97" s="365"/>
      <c r="L97" s="393"/>
      <c r="M97" s="365"/>
      <c r="N97" s="365"/>
      <c r="O97" s="487"/>
      <c r="P97" s="388"/>
      <c r="Q97" s="363"/>
      <c r="R97" s="388"/>
      <c r="S97" s="389"/>
      <c r="T97" s="393"/>
      <c r="U97" s="397"/>
      <c r="V97" s="393"/>
      <c r="W97" s="128" t="s">
        <v>449</v>
      </c>
      <c r="X97" s="128">
        <v>700</v>
      </c>
      <c r="Y97" s="49">
        <v>0</v>
      </c>
      <c r="Z97" s="128">
        <v>0</v>
      </c>
      <c r="AA97" s="153">
        <f t="shared" si="8"/>
        <v>0</v>
      </c>
      <c r="AB97" s="469"/>
      <c r="AC97" s="365"/>
      <c r="AD97" s="365"/>
      <c r="AE97" s="365"/>
      <c r="AF97" s="154">
        <v>0.25</v>
      </c>
      <c r="AG97" s="365"/>
      <c r="AH97" s="365"/>
      <c r="AI97" s="365"/>
      <c r="AJ97" s="536"/>
      <c r="AK97" s="365"/>
      <c r="AL97" s="365"/>
      <c r="AM97" s="128" t="s">
        <v>63</v>
      </c>
      <c r="AN97" s="536"/>
      <c r="AO97" s="49" t="s">
        <v>65</v>
      </c>
      <c r="AP97" s="13" t="s">
        <v>233</v>
      </c>
      <c r="AQ97" s="23">
        <v>44564</v>
      </c>
      <c r="AR97" s="500"/>
      <c r="AS97" s="500"/>
      <c r="AT97" s="374"/>
      <c r="AU97" s="179" t="s">
        <v>450</v>
      </c>
      <c r="AV97" s="213"/>
    </row>
    <row r="98" spans="1:48">
      <c r="A98" s="383"/>
      <c r="B98" s="365"/>
      <c r="C98" s="365"/>
      <c r="D98" s="365"/>
      <c r="E98" s="365"/>
      <c r="F98" s="365"/>
      <c r="G98" s="365"/>
      <c r="H98" s="365"/>
      <c r="I98" s="365"/>
      <c r="J98" s="365"/>
      <c r="K98" s="365"/>
      <c r="L98" s="393"/>
      <c r="M98" s="365"/>
      <c r="N98" s="365"/>
      <c r="O98" s="487"/>
      <c r="P98" s="388"/>
      <c r="Q98" s="363"/>
      <c r="R98" s="388"/>
      <c r="S98" s="389"/>
      <c r="T98" s="393"/>
      <c r="U98" s="397"/>
      <c r="V98" s="393"/>
      <c r="W98" s="128" t="s">
        <v>451</v>
      </c>
      <c r="X98" s="128">
        <v>1000</v>
      </c>
      <c r="Y98" s="33">
        <v>0.03</v>
      </c>
      <c r="Z98" s="113">
        <v>0.03</v>
      </c>
      <c r="AA98" s="153">
        <f t="shared" si="8"/>
        <v>2.9999999999999997E-5</v>
      </c>
      <c r="AB98" s="469"/>
      <c r="AC98" s="365"/>
      <c r="AD98" s="365"/>
      <c r="AE98" s="365"/>
      <c r="AF98" s="154">
        <v>0.25</v>
      </c>
      <c r="AG98" s="365"/>
      <c r="AH98" s="365"/>
      <c r="AI98" s="365"/>
      <c r="AJ98" s="536"/>
      <c r="AK98" s="365"/>
      <c r="AL98" s="365"/>
      <c r="AM98" s="128"/>
      <c r="AN98" s="536"/>
      <c r="AO98" s="49" t="s">
        <v>63</v>
      </c>
      <c r="AP98" s="13" t="s">
        <v>83</v>
      </c>
      <c r="AQ98" s="14" t="s">
        <v>83</v>
      </c>
      <c r="AR98" s="500"/>
      <c r="AS98" s="500"/>
      <c r="AT98" s="374"/>
      <c r="AU98" s="393" t="s">
        <v>452</v>
      </c>
      <c r="AV98" s="213"/>
    </row>
    <row r="99" spans="1:48">
      <c r="A99" s="383"/>
      <c r="B99" s="365"/>
      <c r="C99" s="365"/>
      <c r="D99" s="365"/>
      <c r="E99" s="365"/>
      <c r="F99" s="365"/>
      <c r="G99" s="365"/>
      <c r="H99" s="365"/>
      <c r="I99" s="365"/>
      <c r="J99" s="365"/>
      <c r="K99" s="365"/>
      <c r="L99" s="393"/>
      <c r="M99" s="365"/>
      <c r="N99" s="365"/>
      <c r="O99" s="487"/>
      <c r="P99" s="388"/>
      <c r="Q99" s="363"/>
      <c r="R99" s="388"/>
      <c r="S99" s="389"/>
      <c r="T99" s="393"/>
      <c r="U99" s="397"/>
      <c r="V99" s="393"/>
      <c r="W99" s="128" t="s">
        <v>453</v>
      </c>
      <c r="X99" s="128">
        <v>25</v>
      </c>
      <c r="Y99" s="49">
        <v>0</v>
      </c>
      <c r="Z99" s="128">
        <v>0</v>
      </c>
      <c r="AA99" s="153">
        <f t="shared" si="8"/>
        <v>0</v>
      </c>
      <c r="AB99" s="469"/>
      <c r="AC99" s="365"/>
      <c r="AD99" s="365"/>
      <c r="AE99" s="365"/>
      <c r="AF99" s="154">
        <v>0.2</v>
      </c>
      <c r="AG99" s="365"/>
      <c r="AH99" s="365"/>
      <c r="AI99" s="365"/>
      <c r="AJ99" s="536"/>
      <c r="AK99" s="365"/>
      <c r="AL99" s="365"/>
      <c r="AM99" s="128"/>
      <c r="AN99" s="536"/>
      <c r="AO99" s="49" t="s">
        <v>63</v>
      </c>
      <c r="AP99" s="13" t="s">
        <v>83</v>
      </c>
      <c r="AQ99" s="14" t="s">
        <v>83</v>
      </c>
      <c r="AR99" s="500"/>
      <c r="AS99" s="500"/>
      <c r="AT99" s="374"/>
      <c r="AU99" s="393"/>
      <c r="AV99" s="213"/>
    </row>
    <row r="100" spans="1:48">
      <c r="A100" s="383"/>
      <c r="B100" s="365"/>
      <c r="C100" s="365"/>
      <c r="D100" s="365"/>
      <c r="E100" s="365"/>
      <c r="F100" s="365"/>
      <c r="G100" s="365"/>
      <c r="H100" s="365"/>
      <c r="I100" s="365"/>
      <c r="J100" s="365"/>
      <c r="K100" s="365"/>
      <c r="L100" s="393"/>
      <c r="M100" s="365"/>
      <c r="N100" s="365"/>
      <c r="O100" s="487"/>
      <c r="P100" s="388"/>
      <c r="Q100" s="363"/>
      <c r="R100" s="388"/>
      <c r="S100" s="389"/>
      <c r="T100" s="393"/>
      <c r="U100" s="397"/>
      <c r="V100" s="393"/>
      <c r="W100" s="128" t="s">
        <v>454</v>
      </c>
      <c r="X100" s="128">
        <v>1000</v>
      </c>
      <c r="Y100" s="49">
        <v>0</v>
      </c>
      <c r="Z100" s="128">
        <v>0</v>
      </c>
      <c r="AA100" s="153">
        <f t="shared" si="8"/>
        <v>0</v>
      </c>
      <c r="AB100" s="469"/>
      <c r="AC100" s="365"/>
      <c r="AD100" s="365"/>
      <c r="AE100" s="365"/>
      <c r="AF100" s="154">
        <v>0.05</v>
      </c>
      <c r="AG100" s="365"/>
      <c r="AH100" s="365"/>
      <c r="AI100" s="365"/>
      <c r="AJ100" s="536"/>
      <c r="AK100" s="365"/>
      <c r="AL100" s="365"/>
      <c r="AM100" s="128"/>
      <c r="AN100" s="536"/>
      <c r="AO100" s="49" t="s">
        <v>63</v>
      </c>
      <c r="AP100" s="13" t="s">
        <v>83</v>
      </c>
      <c r="AQ100" s="14" t="s">
        <v>83</v>
      </c>
      <c r="AR100" s="500"/>
      <c r="AS100" s="500"/>
      <c r="AT100" s="374"/>
      <c r="AU100" s="393"/>
      <c r="AV100" s="213"/>
    </row>
    <row r="101" spans="1:48" ht="37">
      <c r="A101" s="383"/>
      <c r="B101" s="365"/>
      <c r="C101" s="365"/>
      <c r="D101" s="365"/>
      <c r="E101" s="365"/>
      <c r="F101" s="365"/>
      <c r="G101" s="365"/>
      <c r="H101" s="365"/>
      <c r="I101" s="365"/>
      <c r="J101" s="365"/>
      <c r="K101" s="365"/>
      <c r="L101" s="393"/>
      <c r="M101" s="365"/>
      <c r="N101" s="365"/>
      <c r="O101" s="487"/>
      <c r="P101" s="388"/>
      <c r="Q101" s="363"/>
      <c r="R101" s="388"/>
      <c r="S101" s="389"/>
      <c r="T101" s="393"/>
      <c r="U101" s="397"/>
      <c r="V101" s="393"/>
      <c r="W101" s="128" t="s">
        <v>455</v>
      </c>
      <c r="X101" s="128">
        <v>1000</v>
      </c>
      <c r="Y101" s="34" t="s">
        <v>456</v>
      </c>
      <c r="Z101" s="204">
        <v>5.0000000000000001E-3</v>
      </c>
      <c r="AA101" s="153">
        <f t="shared" si="8"/>
        <v>5.0000000000000004E-6</v>
      </c>
      <c r="AB101" s="469"/>
      <c r="AC101" s="365"/>
      <c r="AD101" s="365"/>
      <c r="AE101" s="365"/>
      <c r="AF101" s="154">
        <v>0.1</v>
      </c>
      <c r="AG101" s="365"/>
      <c r="AH101" s="365"/>
      <c r="AI101" s="365"/>
      <c r="AJ101" s="536"/>
      <c r="AK101" s="365"/>
      <c r="AL101" s="365"/>
      <c r="AM101" s="128"/>
      <c r="AN101" s="536"/>
      <c r="AO101" s="49" t="s">
        <v>63</v>
      </c>
      <c r="AP101" s="13" t="s">
        <v>83</v>
      </c>
      <c r="AQ101" s="14" t="s">
        <v>83</v>
      </c>
      <c r="AR101" s="500"/>
      <c r="AS101" s="500"/>
      <c r="AT101" s="374"/>
      <c r="AU101" s="179" t="s">
        <v>457</v>
      </c>
      <c r="AV101" s="213"/>
    </row>
    <row r="102" spans="1:48" ht="55.5">
      <c r="A102" s="383"/>
      <c r="B102" s="365"/>
      <c r="C102" s="365"/>
      <c r="D102" s="365"/>
      <c r="E102" s="365"/>
      <c r="F102" s="365"/>
      <c r="G102" s="365"/>
      <c r="H102" s="365"/>
      <c r="I102" s="365"/>
      <c r="J102" s="365"/>
      <c r="K102" s="365"/>
      <c r="L102" s="393"/>
      <c r="M102" s="365"/>
      <c r="N102" s="365"/>
      <c r="O102" s="487"/>
      <c r="P102" s="388"/>
      <c r="Q102" s="364"/>
      <c r="R102" s="388"/>
      <c r="S102" s="389"/>
      <c r="T102" s="393"/>
      <c r="U102" s="397"/>
      <c r="V102" s="393"/>
      <c r="W102" s="128" t="s">
        <v>458</v>
      </c>
      <c r="X102" s="128">
        <v>4</v>
      </c>
      <c r="Y102" s="33">
        <v>0.03</v>
      </c>
      <c r="Z102" s="113">
        <v>0.04</v>
      </c>
      <c r="AA102" s="153">
        <f t="shared" si="8"/>
        <v>0.01</v>
      </c>
      <c r="AB102" s="469"/>
      <c r="AC102" s="365"/>
      <c r="AD102" s="365"/>
      <c r="AE102" s="365"/>
      <c r="AF102" s="154">
        <v>0.05</v>
      </c>
      <c r="AG102" s="365"/>
      <c r="AH102" s="365"/>
      <c r="AI102" s="365"/>
      <c r="AJ102" s="536"/>
      <c r="AK102" s="365"/>
      <c r="AL102" s="365"/>
      <c r="AM102" s="128"/>
      <c r="AN102" s="536"/>
      <c r="AO102" s="49" t="s">
        <v>63</v>
      </c>
      <c r="AP102" s="13" t="s">
        <v>83</v>
      </c>
      <c r="AQ102" s="14" t="s">
        <v>83</v>
      </c>
      <c r="AR102" s="501"/>
      <c r="AS102" s="501"/>
      <c r="AT102" s="375"/>
      <c r="AU102" s="179" t="s">
        <v>459</v>
      </c>
      <c r="AV102" s="213"/>
    </row>
    <row r="103" spans="1:48" ht="66.5" customHeight="1">
      <c r="A103" s="383"/>
      <c r="B103" s="128"/>
      <c r="C103" s="128"/>
      <c r="D103" s="128"/>
      <c r="E103" s="128"/>
      <c r="F103" s="128"/>
      <c r="G103" s="128"/>
      <c r="H103" s="128"/>
      <c r="I103" s="128"/>
      <c r="J103" s="128"/>
      <c r="K103" s="128"/>
      <c r="L103" s="164"/>
      <c r="M103" s="128"/>
      <c r="N103" s="128"/>
      <c r="O103" s="202"/>
      <c r="P103" s="113"/>
      <c r="Q103" s="203"/>
      <c r="R103" s="113"/>
      <c r="S103" s="204"/>
      <c r="T103" s="528" t="s">
        <v>815</v>
      </c>
      <c r="U103" s="529"/>
      <c r="V103" s="529"/>
      <c r="W103" s="529"/>
      <c r="X103" s="529"/>
      <c r="Y103" s="530"/>
      <c r="Z103" s="531"/>
      <c r="AA103" s="113">
        <f>AVERAGE(AA95:AA102)</f>
        <v>1.7973125000000003E-2</v>
      </c>
      <c r="AB103" s="121"/>
      <c r="AC103" s="128"/>
      <c r="AD103" s="128"/>
      <c r="AE103" s="128"/>
      <c r="AF103" s="154"/>
      <c r="AG103" s="128"/>
      <c r="AH103" s="128"/>
      <c r="AI103" s="128"/>
      <c r="AJ103" s="243"/>
      <c r="AK103" s="128"/>
      <c r="AL103" s="128"/>
      <c r="AM103" s="128"/>
      <c r="AN103" s="243"/>
      <c r="AO103" s="80"/>
      <c r="AP103" s="13"/>
      <c r="AQ103" s="14"/>
      <c r="AR103" s="135"/>
      <c r="AS103" s="135"/>
      <c r="AT103" s="131"/>
      <c r="AU103" s="179"/>
      <c r="AV103" s="213"/>
    </row>
    <row r="104" spans="1:48" ht="127.5" customHeight="1">
      <c r="A104" s="383"/>
      <c r="B104" s="365" t="s">
        <v>469</v>
      </c>
      <c r="C104" s="365" t="s">
        <v>395</v>
      </c>
      <c r="D104" s="365" t="s">
        <v>313</v>
      </c>
      <c r="E104" s="365" t="s">
        <v>396</v>
      </c>
      <c r="F104" s="365"/>
      <c r="G104" s="128"/>
      <c r="H104" s="365" t="s">
        <v>470</v>
      </c>
      <c r="I104" s="468" t="s">
        <v>471</v>
      </c>
      <c r="J104" s="399" t="s">
        <v>93</v>
      </c>
      <c r="K104" s="399">
        <v>0</v>
      </c>
      <c r="L104" s="365" t="s">
        <v>472</v>
      </c>
      <c r="M104" s="399">
        <v>1</v>
      </c>
      <c r="N104" s="392">
        <v>1</v>
      </c>
      <c r="O104" s="399">
        <v>0</v>
      </c>
      <c r="P104" s="399">
        <v>0</v>
      </c>
      <c r="Q104" s="399">
        <v>0</v>
      </c>
      <c r="R104" s="390"/>
      <c r="S104" s="390"/>
      <c r="T104" s="432" t="s">
        <v>473</v>
      </c>
      <c r="U104" s="541">
        <v>2021130010286</v>
      </c>
      <c r="V104" s="432" t="s">
        <v>474</v>
      </c>
      <c r="W104" s="192" t="s">
        <v>475</v>
      </c>
      <c r="X104" s="205"/>
      <c r="Y104" s="47">
        <v>0</v>
      </c>
      <c r="Z104" s="128" t="s">
        <v>796</v>
      </c>
      <c r="AA104" s="154">
        <v>0</v>
      </c>
      <c r="AB104" s="127">
        <v>44593</v>
      </c>
      <c r="AC104" s="127">
        <v>44926</v>
      </c>
      <c r="AD104" s="244">
        <v>1055035</v>
      </c>
      <c r="AE104" s="244">
        <v>1055035</v>
      </c>
      <c r="AF104" s="245">
        <v>0.25</v>
      </c>
      <c r="AG104" s="365" t="s">
        <v>476</v>
      </c>
      <c r="AH104" s="365" t="s">
        <v>477</v>
      </c>
      <c r="AI104" s="399" t="s">
        <v>59</v>
      </c>
      <c r="AJ104" s="535">
        <v>300000000</v>
      </c>
      <c r="AK104" s="399" t="s">
        <v>61</v>
      </c>
      <c r="AL104" s="365" t="s">
        <v>473</v>
      </c>
      <c r="AM104" s="365" t="s">
        <v>63</v>
      </c>
      <c r="AN104" s="399" t="s">
        <v>478</v>
      </c>
      <c r="AO104" s="533" t="s">
        <v>65</v>
      </c>
      <c r="AP104" s="533" t="s">
        <v>233</v>
      </c>
      <c r="AQ104" s="32">
        <v>44576</v>
      </c>
      <c r="AR104" s="502">
        <v>300000000</v>
      </c>
      <c r="AS104" s="502">
        <v>0</v>
      </c>
      <c r="AT104" s="493">
        <f>AS104/AR104</f>
        <v>0</v>
      </c>
      <c r="AU104" s="164" t="s">
        <v>479</v>
      </c>
      <c r="AV104" s="213"/>
    </row>
    <row r="105" spans="1:48" ht="102.75" customHeight="1">
      <c r="A105" s="383"/>
      <c r="B105" s="365"/>
      <c r="C105" s="365"/>
      <c r="D105" s="365"/>
      <c r="E105" s="365"/>
      <c r="F105" s="365"/>
      <c r="G105" s="128"/>
      <c r="H105" s="365"/>
      <c r="I105" s="468"/>
      <c r="J105" s="399"/>
      <c r="K105" s="399"/>
      <c r="L105" s="365"/>
      <c r="M105" s="399"/>
      <c r="N105" s="392"/>
      <c r="O105" s="399"/>
      <c r="P105" s="399"/>
      <c r="Q105" s="399"/>
      <c r="R105" s="390"/>
      <c r="S105" s="390"/>
      <c r="T105" s="432"/>
      <c r="U105" s="541"/>
      <c r="V105" s="432"/>
      <c r="W105" s="192" t="s">
        <v>480</v>
      </c>
      <c r="X105" s="205"/>
      <c r="Y105" s="47">
        <v>0</v>
      </c>
      <c r="Z105" s="246" t="s">
        <v>797</v>
      </c>
      <c r="AA105" s="154">
        <v>0</v>
      </c>
      <c r="AB105" s="127">
        <v>44593</v>
      </c>
      <c r="AC105" s="127">
        <v>44926</v>
      </c>
      <c r="AD105" s="244">
        <v>1055035</v>
      </c>
      <c r="AE105" s="244">
        <v>1055035</v>
      </c>
      <c r="AF105" s="245">
        <v>0.25</v>
      </c>
      <c r="AG105" s="399"/>
      <c r="AH105" s="399"/>
      <c r="AI105" s="399"/>
      <c r="AJ105" s="535"/>
      <c r="AK105" s="399"/>
      <c r="AL105" s="365"/>
      <c r="AM105" s="365"/>
      <c r="AN105" s="399"/>
      <c r="AO105" s="533"/>
      <c r="AP105" s="533"/>
      <c r="AQ105" s="32">
        <v>44576</v>
      </c>
      <c r="AR105" s="503"/>
      <c r="AS105" s="503"/>
      <c r="AT105" s="494"/>
      <c r="AU105" s="164"/>
      <c r="AV105" s="213"/>
    </row>
    <row r="106" spans="1:48" ht="63.75" customHeight="1">
      <c r="A106" s="383"/>
      <c r="B106" s="365"/>
      <c r="C106" s="365"/>
      <c r="D106" s="365"/>
      <c r="E106" s="365"/>
      <c r="F106" s="365"/>
      <c r="G106" s="128"/>
      <c r="H106" s="365"/>
      <c r="I106" s="468"/>
      <c r="J106" s="399"/>
      <c r="K106" s="399"/>
      <c r="L106" s="365"/>
      <c r="M106" s="399"/>
      <c r="N106" s="392"/>
      <c r="O106" s="399"/>
      <c r="P106" s="399"/>
      <c r="Q106" s="399"/>
      <c r="R106" s="390"/>
      <c r="S106" s="390"/>
      <c r="T106" s="432"/>
      <c r="U106" s="541"/>
      <c r="V106" s="432"/>
      <c r="W106" s="192" t="s">
        <v>481</v>
      </c>
      <c r="X106" s="205"/>
      <c r="Y106" s="47">
        <v>0</v>
      </c>
      <c r="Z106" s="213" t="s">
        <v>797</v>
      </c>
      <c r="AA106" s="154">
        <v>0</v>
      </c>
      <c r="AB106" s="127">
        <v>44593</v>
      </c>
      <c r="AC106" s="127">
        <v>44926</v>
      </c>
      <c r="AD106" s="244">
        <v>1055035</v>
      </c>
      <c r="AE106" s="244">
        <v>1055035</v>
      </c>
      <c r="AF106" s="245">
        <v>0.25</v>
      </c>
      <c r="AG106" s="399"/>
      <c r="AH106" s="399"/>
      <c r="AI106" s="399"/>
      <c r="AJ106" s="535"/>
      <c r="AK106" s="399"/>
      <c r="AL106" s="365"/>
      <c r="AM106" s="365"/>
      <c r="AN106" s="399"/>
      <c r="AO106" s="533"/>
      <c r="AP106" s="533"/>
      <c r="AQ106" s="32">
        <v>44576</v>
      </c>
      <c r="AR106" s="503"/>
      <c r="AS106" s="503"/>
      <c r="AT106" s="494"/>
      <c r="AU106" s="164"/>
      <c r="AV106" s="213"/>
    </row>
    <row r="107" spans="1:48" ht="81" customHeight="1">
      <c r="A107" s="383"/>
      <c r="B107" s="365"/>
      <c r="C107" s="365"/>
      <c r="D107" s="365"/>
      <c r="E107" s="365"/>
      <c r="F107" s="365"/>
      <c r="G107" s="128"/>
      <c r="H107" s="365"/>
      <c r="I107" s="468"/>
      <c r="J107" s="399"/>
      <c r="K107" s="399"/>
      <c r="L107" s="365"/>
      <c r="M107" s="399"/>
      <c r="N107" s="392"/>
      <c r="O107" s="399"/>
      <c r="P107" s="399"/>
      <c r="Q107" s="399"/>
      <c r="R107" s="390"/>
      <c r="S107" s="390"/>
      <c r="T107" s="432"/>
      <c r="U107" s="541"/>
      <c r="V107" s="432"/>
      <c r="W107" s="192" t="s">
        <v>482</v>
      </c>
      <c r="X107" s="205"/>
      <c r="Y107" s="47">
        <v>0</v>
      </c>
      <c r="Z107" s="128" t="s">
        <v>798</v>
      </c>
      <c r="AA107" s="154">
        <v>0</v>
      </c>
      <c r="AB107" s="127">
        <v>44593</v>
      </c>
      <c r="AC107" s="127">
        <v>44926</v>
      </c>
      <c r="AD107" s="244">
        <v>1055035</v>
      </c>
      <c r="AE107" s="244">
        <v>1055035</v>
      </c>
      <c r="AF107" s="245">
        <v>0.25</v>
      </c>
      <c r="AG107" s="399"/>
      <c r="AH107" s="399"/>
      <c r="AI107" s="399"/>
      <c r="AJ107" s="535"/>
      <c r="AK107" s="399"/>
      <c r="AL107" s="365"/>
      <c r="AM107" s="365"/>
      <c r="AN107" s="399"/>
      <c r="AO107" s="533"/>
      <c r="AP107" s="533"/>
      <c r="AQ107" s="32">
        <v>44576</v>
      </c>
      <c r="AR107" s="503"/>
      <c r="AS107" s="503"/>
      <c r="AT107" s="494"/>
      <c r="AU107" s="164" t="s">
        <v>483</v>
      </c>
      <c r="AV107" s="213"/>
    </row>
    <row r="108" spans="1:48" ht="78" customHeight="1">
      <c r="A108" s="384"/>
      <c r="B108" s="365"/>
      <c r="C108" s="365"/>
      <c r="D108" s="365"/>
      <c r="E108" s="365"/>
      <c r="F108" s="365"/>
      <c r="G108" s="128"/>
      <c r="H108" s="365"/>
      <c r="I108" s="468"/>
      <c r="J108" s="399"/>
      <c r="K108" s="399"/>
      <c r="L108" s="365"/>
      <c r="M108" s="399"/>
      <c r="N108" s="392"/>
      <c r="O108" s="399"/>
      <c r="P108" s="399"/>
      <c r="Q108" s="399"/>
      <c r="R108" s="390"/>
      <c r="S108" s="390"/>
      <c r="T108" s="432"/>
      <c r="U108" s="541"/>
      <c r="V108" s="432"/>
      <c r="W108" s="192" t="s">
        <v>484</v>
      </c>
      <c r="X108" s="205"/>
      <c r="Y108" s="47">
        <v>0</v>
      </c>
      <c r="Z108" s="128" t="s">
        <v>799</v>
      </c>
      <c r="AA108" s="154">
        <v>0</v>
      </c>
      <c r="AB108" s="127">
        <v>44593</v>
      </c>
      <c r="AC108" s="127">
        <v>44926</v>
      </c>
      <c r="AD108" s="244">
        <v>1055035</v>
      </c>
      <c r="AE108" s="244">
        <v>1055035</v>
      </c>
      <c r="AF108" s="245">
        <v>0.25</v>
      </c>
      <c r="AG108" s="399"/>
      <c r="AH108" s="399"/>
      <c r="AI108" s="399"/>
      <c r="AJ108" s="535"/>
      <c r="AK108" s="399"/>
      <c r="AL108" s="365"/>
      <c r="AM108" s="365"/>
      <c r="AN108" s="399"/>
      <c r="AO108" s="533"/>
      <c r="AP108" s="533"/>
      <c r="AQ108" s="32">
        <v>44576</v>
      </c>
      <c r="AR108" s="504"/>
      <c r="AS108" s="504"/>
      <c r="AT108" s="495"/>
      <c r="AU108" s="164"/>
      <c r="AV108" s="213"/>
    </row>
    <row r="109" spans="1:48" ht="78" customHeight="1">
      <c r="A109" s="376" t="s">
        <v>776</v>
      </c>
      <c r="B109" s="377"/>
      <c r="C109" s="377"/>
      <c r="D109" s="377"/>
      <c r="E109" s="377"/>
      <c r="F109" s="377"/>
      <c r="G109" s="377"/>
      <c r="H109" s="377"/>
      <c r="I109" s="377"/>
      <c r="J109" s="377"/>
      <c r="K109" s="377"/>
      <c r="L109" s="377"/>
      <c r="M109" s="377"/>
      <c r="N109" s="377"/>
      <c r="O109" s="377"/>
      <c r="P109" s="377"/>
      <c r="Q109" s="378"/>
      <c r="R109" s="150">
        <v>0.8</v>
      </c>
      <c r="S109" s="150">
        <v>0.56000000000000005</v>
      </c>
      <c r="T109" s="528" t="s">
        <v>816</v>
      </c>
      <c r="U109" s="529"/>
      <c r="V109" s="529"/>
      <c r="W109" s="529"/>
      <c r="X109" s="529"/>
      <c r="Y109" s="530"/>
      <c r="Z109" s="531"/>
      <c r="AA109" s="116">
        <f>AVERAGE(AA104:AA108)</f>
        <v>0</v>
      </c>
      <c r="AB109" s="127"/>
      <c r="AC109" s="127"/>
      <c r="AD109" s="244"/>
      <c r="AE109" s="244"/>
      <c r="AF109" s="245"/>
      <c r="AG109" s="213"/>
      <c r="AH109" s="213"/>
      <c r="AI109" s="213"/>
      <c r="AJ109" s="247"/>
      <c r="AK109" s="213"/>
      <c r="AL109" s="128"/>
      <c r="AM109" s="128"/>
      <c r="AN109" s="213"/>
      <c r="AO109" s="47"/>
      <c r="AP109" s="47"/>
      <c r="AQ109" s="32"/>
      <c r="AR109" s="127"/>
      <c r="AS109" s="127"/>
      <c r="AT109" s="127"/>
      <c r="AU109" s="164"/>
      <c r="AV109" s="213"/>
    </row>
    <row r="110" spans="1:48" ht="78" customHeight="1">
      <c r="A110" s="377" t="s">
        <v>777</v>
      </c>
      <c r="B110" s="377"/>
      <c r="C110" s="377"/>
      <c r="D110" s="377"/>
      <c r="E110" s="377"/>
      <c r="F110" s="377"/>
      <c r="G110" s="377"/>
      <c r="H110" s="377"/>
      <c r="I110" s="377"/>
      <c r="J110" s="377"/>
      <c r="K110" s="377"/>
      <c r="L110" s="377"/>
      <c r="M110" s="377"/>
      <c r="N110" s="377"/>
      <c r="O110" s="377"/>
      <c r="P110" s="377"/>
      <c r="Q110" s="378"/>
      <c r="R110" s="147">
        <f>(R82+R85+R94+R109)/4</f>
        <v>0.76</v>
      </c>
      <c r="S110" s="147">
        <f>(S82+S85+S94+S109)/4</f>
        <v>0.76566666666666661</v>
      </c>
      <c r="T110" s="187"/>
      <c r="U110" s="206"/>
      <c r="V110" s="187"/>
      <c r="W110" s="192"/>
      <c r="X110" s="205"/>
      <c r="Y110" s="47"/>
      <c r="Z110" s="213"/>
      <c r="AA110" s="213"/>
      <c r="AB110" s="127"/>
      <c r="AC110" s="127"/>
      <c r="AD110" s="244"/>
      <c r="AE110" s="244"/>
      <c r="AF110" s="245"/>
      <c r="AG110" s="213"/>
      <c r="AH110" s="213"/>
      <c r="AI110" s="213"/>
      <c r="AJ110" s="247"/>
      <c r="AK110" s="213"/>
      <c r="AL110" s="128"/>
      <c r="AM110" s="128"/>
      <c r="AN110" s="213"/>
      <c r="AO110" s="47"/>
      <c r="AP110" s="47"/>
      <c r="AQ110" s="32"/>
      <c r="AR110" s="127"/>
      <c r="AS110" s="127"/>
      <c r="AT110" s="127"/>
      <c r="AU110" s="164"/>
      <c r="AV110" s="213"/>
    </row>
    <row r="111" spans="1:48" ht="175.5" customHeight="1">
      <c r="A111" s="207" t="s">
        <v>430</v>
      </c>
      <c r="B111" s="187" t="s">
        <v>460</v>
      </c>
      <c r="C111" s="128" t="s">
        <v>395</v>
      </c>
      <c r="D111" s="128" t="s">
        <v>313</v>
      </c>
      <c r="E111" s="128" t="s">
        <v>396</v>
      </c>
      <c r="F111" s="128" t="s">
        <v>83</v>
      </c>
      <c r="G111" s="113">
        <v>0.6</v>
      </c>
      <c r="H111" s="128" t="s">
        <v>461</v>
      </c>
      <c r="I111" s="128" t="s">
        <v>462</v>
      </c>
      <c r="J111" s="164" t="s">
        <v>93</v>
      </c>
      <c r="K111" s="128">
        <v>0</v>
      </c>
      <c r="L111" s="164" t="s">
        <v>463</v>
      </c>
      <c r="M111" s="128">
        <v>65</v>
      </c>
      <c r="N111" s="128">
        <v>65</v>
      </c>
      <c r="O111" s="128"/>
      <c r="P111" s="128">
        <v>0</v>
      </c>
      <c r="Q111" s="128">
        <v>0</v>
      </c>
      <c r="R111" s="154">
        <f>Q111/N111</f>
        <v>0</v>
      </c>
      <c r="S111" s="154">
        <f>(O111+Q111)/M111</f>
        <v>0</v>
      </c>
      <c r="T111" s="164" t="s">
        <v>464</v>
      </c>
      <c r="U111" s="128" t="s">
        <v>313</v>
      </c>
      <c r="V111" s="164" t="s">
        <v>463</v>
      </c>
      <c r="W111" s="128" t="s">
        <v>463</v>
      </c>
      <c r="X111" s="164"/>
      <c r="Y111" s="59">
        <v>0</v>
      </c>
      <c r="Z111" s="128">
        <v>0</v>
      </c>
      <c r="AA111" s="154">
        <v>0</v>
      </c>
      <c r="AB111" s="164"/>
      <c r="AC111" s="164"/>
      <c r="AD111" s="164"/>
      <c r="AE111" s="164"/>
      <c r="AF111" s="164"/>
      <c r="AG111" s="128" t="s">
        <v>465</v>
      </c>
      <c r="AH111" s="128" t="s">
        <v>466</v>
      </c>
      <c r="AI111" s="128"/>
      <c r="AJ111" s="128"/>
      <c r="AK111" s="128"/>
      <c r="AL111" s="128"/>
      <c r="AM111" s="128"/>
      <c r="AN111" s="128"/>
      <c r="AO111" s="59"/>
      <c r="AP111" s="59"/>
      <c r="AQ111" s="59"/>
      <c r="AR111" s="128"/>
      <c r="AS111" s="128"/>
      <c r="AT111" s="128"/>
      <c r="AU111" s="164" t="s">
        <v>467</v>
      </c>
      <c r="AV111" s="164" t="s">
        <v>468</v>
      </c>
    </row>
    <row r="112" spans="1:48" ht="76.5" customHeight="1">
      <c r="A112" s="376" t="s">
        <v>778</v>
      </c>
      <c r="B112" s="377"/>
      <c r="C112" s="377"/>
      <c r="D112" s="377"/>
      <c r="E112" s="377"/>
      <c r="F112" s="377"/>
      <c r="G112" s="377"/>
      <c r="H112" s="377"/>
      <c r="I112" s="377"/>
      <c r="J112" s="377"/>
      <c r="K112" s="377"/>
      <c r="L112" s="377"/>
      <c r="M112" s="377"/>
      <c r="N112" s="377"/>
      <c r="O112" s="377"/>
      <c r="P112" s="377"/>
      <c r="Q112" s="378"/>
      <c r="R112" s="151">
        <f>R111</f>
        <v>0</v>
      </c>
      <c r="S112" s="151">
        <f>S111</f>
        <v>0</v>
      </c>
      <c r="T112" s="376" t="s">
        <v>817</v>
      </c>
      <c r="U112" s="377"/>
      <c r="V112" s="377"/>
      <c r="W112" s="377"/>
      <c r="X112" s="377"/>
      <c r="Y112" s="532"/>
      <c r="Z112" s="378"/>
      <c r="AA112" s="113">
        <f>AA111</f>
        <v>0</v>
      </c>
      <c r="AB112" s="164"/>
      <c r="AC112" s="164"/>
      <c r="AD112" s="164"/>
      <c r="AE112" s="164"/>
      <c r="AF112" s="164"/>
      <c r="AG112" s="128"/>
      <c r="AH112" s="128"/>
      <c r="AI112" s="128"/>
      <c r="AJ112" s="128"/>
      <c r="AK112" s="128"/>
      <c r="AL112" s="128"/>
      <c r="AM112" s="128"/>
      <c r="AN112" s="128"/>
      <c r="AO112" s="59"/>
      <c r="AP112" s="59"/>
      <c r="AQ112" s="59"/>
      <c r="AR112" s="128"/>
      <c r="AS112" s="128"/>
      <c r="AT112" s="128"/>
      <c r="AU112" s="164"/>
      <c r="AV112" s="164"/>
    </row>
    <row r="113" spans="1:48" ht="76.5" customHeight="1">
      <c r="A113" s="377" t="s">
        <v>779</v>
      </c>
      <c r="B113" s="377"/>
      <c r="C113" s="377"/>
      <c r="D113" s="377"/>
      <c r="E113" s="377"/>
      <c r="F113" s="377"/>
      <c r="G113" s="377"/>
      <c r="H113" s="377"/>
      <c r="I113" s="377"/>
      <c r="J113" s="377"/>
      <c r="K113" s="377"/>
      <c r="L113" s="377"/>
      <c r="M113" s="377"/>
      <c r="N113" s="377"/>
      <c r="O113" s="377"/>
      <c r="P113" s="377"/>
      <c r="Q113" s="378"/>
      <c r="R113" s="154">
        <f>R112</f>
        <v>0</v>
      </c>
      <c r="S113" s="154">
        <f>S112</f>
        <v>0</v>
      </c>
      <c r="T113" s="164"/>
      <c r="U113" s="128"/>
      <c r="V113" s="164"/>
      <c r="W113" s="128"/>
      <c r="X113" s="164"/>
      <c r="Y113" s="59"/>
      <c r="Z113" s="128"/>
      <c r="AA113" s="128"/>
      <c r="AB113" s="164"/>
      <c r="AC113" s="164"/>
      <c r="AD113" s="164"/>
      <c r="AE113" s="164"/>
      <c r="AF113" s="164"/>
      <c r="AG113" s="128"/>
      <c r="AH113" s="128"/>
      <c r="AI113" s="128"/>
      <c r="AJ113" s="128"/>
      <c r="AK113" s="128"/>
      <c r="AL113" s="128"/>
      <c r="AM113" s="128"/>
      <c r="AN113" s="128"/>
      <c r="AO113" s="59"/>
      <c r="AP113" s="59"/>
      <c r="AQ113" s="59"/>
      <c r="AR113" s="128"/>
      <c r="AS113" s="128"/>
      <c r="AT113" s="128"/>
      <c r="AU113" s="164"/>
      <c r="AV113" s="164"/>
    </row>
    <row r="114" spans="1:48" ht="76.5" customHeight="1">
      <c r="A114" s="376" t="s">
        <v>780</v>
      </c>
      <c r="B114" s="377"/>
      <c r="C114" s="377"/>
      <c r="D114" s="377"/>
      <c r="E114" s="377"/>
      <c r="F114" s="377"/>
      <c r="G114" s="377"/>
      <c r="H114" s="377"/>
      <c r="I114" s="377"/>
      <c r="J114" s="377"/>
      <c r="K114" s="377"/>
      <c r="L114" s="377"/>
      <c r="M114" s="377"/>
      <c r="N114" s="377"/>
      <c r="O114" s="377"/>
      <c r="P114" s="377"/>
      <c r="Q114" s="378"/>
      <c r="R114" s="154">
        <f>(R74+R110+R113)/3</f>
        <v>0.4595833333333334</v>
      </c>
      <c r="S114" s="154">
        <f>(S74+S110+S113)/3</f>
        <v>0.57028888888888885</v>
      </c>
      <c r="T114" s="164"/>
      <c r="U114" s="128"/>
      <c r="V114" s="164"/>
      <c r="W114" s="128"/>
      <c r="X114" s="164"/>
      <c r="Y114" s="59"/>
      <c r="Z114" s="128"/>
      <c r="AA114" s="128"/>
      <c r="AB114" s="164"/>
      <c r="AC114" s="164"/>
      <c r="AD114" s="164"/>
      <c r="AE114" s="164"/>
      <c r="AF114" s="164"/>
      <c r="AG114" s="128"/>
      <c r="AH114" s="128"/>
      <c r="AI114" s="128"/>
      <c r="AJ114" s="128"/>
      <c r="AK114" s="128"/>
      <c r="AL114" s="128"/>
      <c r="AM114" s="128"/>
      <c r="AN114" s="128"/>
      <c r="AO114" s="59"/>
      <c r="AP114" s="59"/>
      <c r="AQ114" s="59"/>
      <c r="AR114" s="128"/>
      <c r="AS114" s="128"/>
      <c r="AT114" s="128"/>
      <c r="AU114" s="164"/>
      <c r="AV114" s="164"/>
    </row>
    <row r="115" spans="1:48" ht="122.25" customHeight="1">
      <c r="A115" s="463" t="s">
        <v>485</v>
      </c>
      <c r="B115" s="365" t="s">
        <v>486</v>
      </c>
      <c r="C115" s="365" t="s">
        <v>487</v>
      </c>
      <c r="D115" s="399" t="s">
        <v>488</v>
      </c>
      <c r="E115" s="365" t="s">
        <v>489</v>
      </c>
      <c r="F115" s="365"/>
      <c r="G115" s="128"/>
      <c r="H115" s="365" t="s">
        <v>490</v>
      </c>
      <c r="I115" s="392" t="s">
        <v>491</v>
      </c>
      <c r="J115" s="392" t="s">
        <v>93</v>
      </c>
      <c r="K115" s="542" t="s">
        <v>492</v>
      </c>
      <c r="L115" s="392" t="s">
        <v>493</v>
      </c>
      <c r="M115" s="392">
        <v>1250</v>
      </c>
      <c r="N115" s="392">
        <v>350</v>
      </c>
      <c r="O115" s="392">
        <f>155+307</f>
        <v>462</v>
      </c>
      <c r="P115" s="392">
        <v>289</v>
      </c>
      <c r="Q115" s="392">
        <v>289</v>
      </c>
      <c r="R115" s="360">
        <f>Q115/N115</f>
        <v>0.82571428571428573</v>
      </c>
      <c r="S115" s="361">
        <f>(P115+O115)/M115</f>
        <v>0.6008</v>
      </c>
      <c r="T115" s="365" t="s">
        <v>494</v>
      </c>
      <c r="U115" s="471">
        <v>2021130010172</v>
      </c>
      <c r="V115" s="365" t="s">
        <v>495</v>
      </c>
      <c r="W115" s="208" t="s">
        <v>496</v>
      </c>
      <c r="X115" s="209">
        <v>7</v>
      </c>
      <c r="Y115" s="5"/>
      <c r="Z115" s="209"/>
      <c r="AA115" s="209"/>
      <c r="AB115" s="248">
        <v>44621</v>
      </c>
      <c r="AC115" s="209">
        <v>60</v>
      </c>
      <c r="AD115" s="209">
        <v>350</v>
      </c>
      <c r="AE115" s="209">
        <v>350</v>
      </c>
      <c r="AF115" s="209">
        <v>10</v>
      </c>
      <c r="AG115" s="365" t="s">
        <v>497</v>
      </c>
      <c r="AH115" s="365" t="s">
        <v>498</v>
      </c>
      <c r="AI115" s="365" t="s">
        <v>59</v>
      </c>
      <c r="AJ115" s="534">
        <v>1000000000</v>
      </c>
      <c r="AK115" s="365" t="s">
        <v>61</v>
      </c>
      <c r="AL115" s="365" t="s">
        <v>499</v>
      </c>
      <c r="AM115" s="128"/>
      <c r="AN115" s="365" t="s">
        <v>500</v>
      </c>
      <c r="AO115" s="46" t="s">
        <v>501</v>
      </c>
      <c r="AP115" s="74" t="s">
        <v>233</v>
      </c>
      <c r="AQ115" s="24">
        <v>44621</v>
      </c>
      <c r="AR115" s="507"/>
      <c r="AS115" s="507"/>
      <c r="AT115" s="136"/>
      <c r="AU115" s="394" t="s">
        <v>502</v>
      </c>
      <c r="AV115" s="213"/>
    </row>
    <row r="116" spans="1:48" ht="123.75" customHeight="1">
      <c r="A116" s="463"/>
      <c r="B116" s="365"/>
      <c r="C116" s="365"/>
      <c r="D116" s="399"/>
      <c r="E116" s="365"/>
      <c r="F116" s="365"/>
      <c r="G116" s="128"/>
      <c r="H116" s="365"/>
      <c r="I116" s="392"/>
      <c r="J116" s="392"/>
      <c r="K116" s="542"/>
      <c r="L116" s="392"/>
      <c r="M116" s="392"/>
      <c r="N116" s="392"/>
      <c r="O116" s="392"/>
      <c r="P116" s="392"/>
      <c r="Q116" s="392"/>
      <c r="R116" s="360"/>
      <c r="S116" s="361"/>
      <c r="T116" s="365"/>
      <c r="U116" s="471"/>
      <c r="V116" s="365"/>
      <c r="W116" s="208" t="s">
        <v>503</v>
      </c>
      <c r="X116" s="209">
        <v>23</v>
      </c>
      <c r="Y116" s="5"/>
      <c r="Z116" s="209"/>
      <c r="AA116" s="249">
        <f t="shared" ref="AA116:AA122" si="9">Z116/X116</f>
        <v>0</v>
      </c>
      <c r="AB116" s="248">
        <v>44621</v>
      </c>
      <c r="AC116" s="209">
        <v>120</v>
      </c>
      <c r="AD116" s="209">
        <v>350</v>
      </c>
      <c r="AE116" s="209">
        <v>350</v>
      </c>
      <c r="AF116" s="209">
        <v>40</v>
      </c>
      <c r="AG116" s="365"/>
      <c r="AH116" s="365"/>
      <c r="AI116" s="365"/>
      <c r="AJ116" s="534"/>
      <c r="AK116" s="365"/>
      <c r="AL116" s="365"/>
      <c r="AM116" s="128"/>
      <c r="AN116" s="365"/>
      <c r="AO116" s="46" t="s">
        <v>65</v>
      </c>
      <c r="AP116" s="74" t="s">
        <v>233</v>
      </c>
      <c r="AQ116" s="24">
        <v>44621</v>
      </c>
      <c r="AR116" s="508"/>
      <c r="AS116" s="508"/>
      <c r="AT116" s="137"/>
      <c r="AU116" s="394"/>
      <c r="AV116" s="213"/>
    </row>
    <row r="117" spans="1:48" ht="99" customHeight="1">
      <c r="A117" s="463"/>
      <c r="B117" s="365"/>
      <c r="C117" s="365"/>
      <c r="D117" s="399"/>
      <c r="E117" s="365"/>
      <c r="F117" s="365"/>
      <c r="G117" s="128"/>
      <c r="H117" s="365"/>
      <c r="I117" s="392"/>
      <c r="J117" s="392"/>
      <c r="K117" s="542"/>
      <c r="L117" s="392"/>
      <c r="M117" s="392"/>
      <c r="N117" s="392"/>
      <c r="O117" s="392"/>
      <c r="P117" s="392"/>
      <c r="Q117" s="392"/>
      <c r="R117" s="360"/>
      <c r="S117" s="361"/>
      <c r="T117" s="365"/>
      <c r="U117" s="471"/>
      <c r="V117" s="365"/>
      <c r="W117" s="208" t="s">
        <v>504</v>
      </c>
      <c r="X117" s="209">
        <v>7</v>
      </c>
      <c r="Y117" s="5"/>
      <c r="Z117" s="209"/>
      <c r="AA117" s="249">
        <f t="shared" si="9"/>
        <v>0</v>
      </c>
      <c r="AB117" s="248">
        <v>44563</v>
      </c>
      <c r="AC117" s="209">
        <v>180</v>
      </c>
      <c r="AD117" s="209">
        <v>350</v>
      </c>
      <c r="AE117" s="209">
        <v>350</v>
      </c>
      <c r="AF117" s="209">
        <v>15</v>
      </c>
      <c r="AG117" s="365"/>
      <c r="AH117" s="365"/>
      <c r="AI117" s="365"/>
      <c r="AJ117" s="534"/>
      <c r="AK117" s="365"/>
      <c r="AL117" s="365"/>
      <c r="AM117" s="128"/>
      <c r="AN117" s="365"/>
      <c r="AO117" s="46" t="s">
        <v>65</v>
      </c>
      <c r="AP117" s="74" t="s">
        <v>505</v>
      </c>
      <c r="AQ117" s="24">
        <v>44563</v>
      </c>
      <c r="AR117" s="508"/>
      <c r="AS117" s="508"/>
      <c r="AT117" s="137"/>
      <c r="AU117" s="394"/>
      <c r="AV117" s="213"/>
    </row>
    <row r="118" spans="1:48" ht="101.25" customHeight="1">
      <c r="A118" s="463"/>
      <c r="B118" s="365"/>
      <c r="C118" s="365"/>
      <c r="D118" s="399"/>
      <c r="E118" s="365"/>
      <c r="F118" s="365"/>
      <c r="G118" s="128"/>
      <c r="H118" s="365"/>
      <c r="I118" s="392"/>
      <c r="J118" s="392"/>
      <c r="K118" s="542"/>
      <c r="L118" s="392"/>
      <c r="M118" s="392"/>
      <c r="N118" s="392"/>
      <c r="O118" s="392"/>
      <c r="P118" s="392"/>
      <c r="Q118" s="392"/>
      <c r="R118" s="360"/>
      <c r="S118" s="361"/>
      <c r="T118" s="365"/>
      <c r="U118" s="471"/>
      <c r="V118" s="365"/>
      <c r="W118" s="210" t="s">
        <v>506</v>
      </c>
      <c r="X118" s="211">
        <v>1</v>
      </c>
      <c r="Y118" s="6"/>
      <c r="Z118" s="211"/>
      <c r="AA118" s="249">
        <f t="shared" si="9"/>
        <v>0</v>
      </c>
      <c r="AB118" s="250">
        <v>44573</v>
      </c>
      <c r="AC118" s="211">
        <v>30</v>
      </c>
      <c r="AD118" s="211">
        <v>350</v>
      </c>
      <c r="AE118" s="211">
        <v>350</v>
      </c>
      <c r="AF118" s="211">
        <v>5</v>
      </c>
      <c r="AG118" s="365"/>
      <c r="AH118" s="365"/>
      <c r="AI118" s="365"/>
      <c r="AJ118" s="534"/>
      <c r="AK118" s="365"/>
      <c r="AL118" s="365"/>
      <c r="AM118" s="128"/>
      <c r="AN118" s="365"/>
      <c r="AO118" s="46" t="s">
        <v>63</v>
      </c>
      <c r="AP118" s="46" t="s">
        <v>83</v>
      </c>
      <c r="AQ118" s="11"/>
      <c r="AR118" s="508"/>
      <c r="AS118" s="508"/>
      <c r="AT118" s="137"/>
      <c r="AU118" s="394"/>
      <c r="AV118" s="213"/>
    </row>
    <row r="119" spans="1:48" ht="101.25" customHeight="1">
      <c r="A119" s="463"/>
      <c r="B119" s="365"/>
      <c r="C119" s="365"/>
      <c r="D119" s="399"/>
      <c r="E119" s="365"/>
      <c r="F119" s="365"/>
      <c r="G119" s="128"/>
      <c r="H119" s="365"/>
      <c r="I119" s="392" t="s">
        <v>507</v>
      </c>
      <c r="J119" s="392" t="s">
        <v>93</v>
      </c>
      <c r="K119" s="392" t="s">
        <v>508</v>
      </c>
      <c r="L119" s="392" t="s">
        <v>509</v>
      </c>
      <c r="M119" s="392" t="s">
        <v>510</v>
      </c>
      <c r="N119" s="392">
        <f>200*83%</f>
        <v>166</v>
      </c>
      <c r="O119" s="392">
        <v>264</v>
      </c>
      <c r="P119" s="392"/>
      <c r="Q119" s="392">
        <v>125</v>
      </c>
      <c r="R119" s="361">
        <f>Q119/N119</f>
        <v>0.75301204819277112</v>
      </c>
      <c r="S119" s="472">
        <v>1</v>
      </c>
      <c r="T119" s="365"/>
      <c r="U119" s="471"/>
      <c r="V119" s="365"/>
      <c r="W119" s="210" t="s">
        <v>511</v>
      </c>
      <c r="X119" s="211">
        <v>4</v>
      </c>
      <c r="Y119" s="6"/>
      <c r="Z119" s="211"/>
      <c r="AA119" s="249">
        <f t="shared" si="9"/>
        <v>0</v>
      </c>
      <c r="AB119" s="250">
        <v>44635</v>
      </c>
      <c r="AC119" s="211">
        <v>60</v>
      </c>
      <c r="AD119" s="211">
        <v>166</v>
      </c>
      <c r="AE119" s="211">
        <v>166</v>
      </c>
      <c r="AF119" s="211">
        <v>4</v>
      </c>
      <c r="AG119" s="365"/>
      <c r="AH119" s="365"/>
      <c r="AI119" s="365"/>
      <c r="AJ119" s="534"/>
      <c r="AK119" s="365"/>
      <c r="AL119" s="365"/>
      <c r="AM119" s="128"/>
      <c r="AN119" s="365"/>
      <c r="AO119" s="46" t="s">
        <v>63</v>
      </c>
      <c r="AP119" s="46" t="s">
        <v>83</v>
      </c>
      <c r="AQ119" s="11"/>
      <c r="AR119" s="508"/>
      <c r="AS119" s="508"/>
      <c r="AT119" s="137"/>
      <c r="AU119" s="395"/>
      <c r="AV119" s="213"/>
    </row>
    <row r="120" spans="1:48" ht="84" customHeight="1">
      <c r="A120" s="463"/>
      <c r="B120" s="365"/>
      <c r="C120" s="365"/>
      <c r="D120" s="399"/>
      <c r="E120" s="365"/>
      <c r="F120" s="365"/>
      <c r="G120" s="128"/>
      <c r="H120" s="365"/>
      <c r="I120" s="392"/>
      <c r="J120" s="392"/>
      <c r="K120" s="392"/>
      <c r="L120" s="392"/>
      <c r="M120" s="392"/>
      <c r="N120" s="392"/>
      <c r="O120" s="392"/>
      <c r="P120" s="392"/>
      <c r="Q120" s="392"/>
      <c r="R120" s="361"/>
      <c r="S120" s="473"/>
      <c r="T120" s="365"/>
      <c r="U120" s="471"/>
      <c r="V120" s="365"/>
      <c r="W120" s="210" t="s">
        <v>512</v>
      </c>
      <c r="X120" s="211">
        <v>12</v>
      </c>
      <c r="Y120" s="6"/>
      <c r="Z120" s="211">
        <v>5</v>
      </c>
      <c r="AA120" s="249">
        <f t="shared" si="9"/>
        <v>0.41666666666666669</v>
      </c>
      <c r="AB120" s="250">
        <v>44621</v>
      </c>
      <c r="AC120" s="211">
        <v>360</v>
      </c>
      <c r="AD120" s="211">
        <v>166</v>
      </c>
      <c r="AE120" s="211">
        <v>166</v>
      </c>
      <c r="AF120" s="211">
        <v>16</v>
      </c>
      <c r="AG120" s="365"/>
      <c r="AH120" s="365"/>
      <c r="AI120" s="365"/>
      <c r="AJ120" s="534"/>
      <c r="AK120" s="365"/>
      <c r="AL120" s="365"/>
      <c r="AM120" s="128"/>
      <c r="AN120" s="365"/>
      <c r="AO120" s="12" t="s">
        <v>65</v>
      </c>
      <c r="AP120" s="74" t="s">
        <v>233</v>
      </c>
      <c r="AQ120" s="24">
        <v>44621</v>
      </c>
      <c r="AR120" s="508"/>
      <c r="AS120" s="508"/>
      <c r="AT120" s="137"/>
      <c r="AU120" s="395"/>
      <c r="AV120" s="213"/>
    </row>
    <row r="121" spans="1:48" ht="114" customHeight="1">
      <c r="A121" s="463"/>
      <c r="B121" s="365"/>
      <c r="C121" s="365"/>
      <c r="D121" s="399"/>
      <c r="E121" s="365"/>
      <c r="F121" s="365"/>
      <c r="G121" s="128"/>
      <c r="H121" s="365"/>
      <c r="I121" s="392" t="s">
        <v>513</v>
      </c>
      <c r="J121" s="392" t="s">
        <v>93</v>
      </c>
      <c r="K121" s="392" t="s">
        <v>514</v>
      </c>
      <c r="L121" s="392" t="s">
        <v>515</v>
      </c>
      <c r="M121" s="392">
        <v>3</v>
      </c>
      <c r="N121" s="392">
        <v>1</v>
      </c>
      <c r="O121" s="392">
        <v>0</v>
      </c>
      <c r="P121" s="470"/>
      <c r="Q121" s="470">
        <v>0.75</v>
      </c>
      <c r="R121" s="361">
        <f>Q121/N121</f>
        <v>0.75</v>
      </c>
      <c r="S121" s="474">
        <f>(O121+Q121)/7</f>
        <v>0.10714285714285714</v>
      </c>
      <c r="T121" s="365"/>
      <c r="U121" s="471"/>
      <c r="V121" s="365"/>
      <c r="W121" s="210" t="s">
        <v>516</v>
      </c>
      <c r="X121" s="211">
        <v>1</v>
      </c>
      <c r="Y121" s="6"/>
      <c r="Z121" s="211">
        <v>0.75</v>
      </c>
      <c r="AA121" s="249">
        <f t="shared" si="9"/>
        <v>0.75</v>
      </c>
      <c r="AB121" s="250">
        <v>44621</v>
      </c>
      <c r="AC121" s="211">
        <v>0</v>
      </c>
      <c r="AD121" s="211" t="s">
        <v>83</v>
      </c>
      <c r="AE121" s="211" t="s">
        <v>83</v>
      </c>
      <c r="AF121" s="211">
        <v>7.5</v>
      </c>
      <c r="AG121" s="365"/>
      <c r="AH121" s="365"/>
      <c r="AI121" s="365"/>
      <c r="AJ121" s="534"/>
      <c r="AK121" s="365"/>
      <c r="AL121" s="365"/>
      <c r="AM121" s="128"/>
      <c r="AN121" s="365"/>
      <c r="AO121" s="46" t="s">
        <v>63</v>
      </c>
      <c r="AP121" s="46" t="s">
        <v>83</v>
      </c>
      <c r="AQ121" s="11"/>
      <c r="AR121" s="508"/>
      <c r="AS121" s="508"/>
      <c r="AT121" s="137"/>
      <c r="AU121" s="391" t="s">
        <v>517</v>
      </c>
      <c r="AV121" s="213"/>
    </row>
    <row r="122" spans="1:48" ht="208.5" customHeight="1">
      <c r="A122" s="463"/>
      <c r="B122" s="365"/>
      <c r="C122" s="365"/>
      <c r="D122" s="399"/>
      <c r="E122" s="365"/>
      <c r="F122" s="365"/>
      <c r="G122" s="128"/>
      <c r="H122" s="365"/>
      <c r="I122" s="392"/>
      <c r="J122" s="392"/>
      <c r="K122" s="392"/>
      <c r="L122" s="392"/>
      <c r="M122" s="392"/>
      <c r="N122" s="392"/>
      <c r="O122" s="392"/>
      <c r="P122" s="470"/>
      <c r="Q122" s="470"/>
      <c r="R122" s="361"/>
      <c r="S122" s="475"/>
      <c r="T122" s="365"/>
      <c r="U122" s="471"/>
      <c r="V122" s="365"/>
      <c r="W122" s="210" t="s">
        <v>518</v>
      </c>
      <c r="X122" s="211">
        <v>1</v>
      </c>
      <c r="Y122" s="6"/>
      <c r="Z122" s="211"/>
      <c r="AA122" s="249">
        <f t="shared" si="9"/>
        <v>0</v>
      </c>
      <c r="AB122" s="250">
        <v>44621</v>
      </c>
      <c r="AC122" s="211">
        <v>180</v>
      </c>
      <c r="AD122" s="211" t="s">
        <v>83</v>
      </c>
      <c r="AE122" s="211" t="s">
        <v>83</v>
      </c>
      <c r="AF122" s="211">
        <v>2.5</v>
      </c>
      <c r="AG122" s="365"/>
      <c r="AH122" s="365"/>
      <c r="AI122" s="365"/>
      <c r="AJ122" s="534"/>
      <c r="AK122" s="365"/>
      <c r="AL122" s="365"/>
      <c r="AM122" s="128"/>
      <c r="AN122" s="365"/>
      <c r="AO122" s="46" t="s">
        <v>63</v>
      </c>
      <c r="AP122" s="46" t="s">
        <v>83</v>
      </c>
      <c r="AQ122" s="11"/>
      <c r="AR122" s="509"/>
      <c r="AS122" s="509"/>
      <c r="AT122" s="138"/>
      <c r="AU122" s="391"/>
      <c r="AV122" s="213"/>
    </row>
    <row r="123" spans="1:48" ht="60" customHeight="1">
      <c r="A123" s="369" t="s">
        <v>781</v>
      </c>
      <c r="B123" s="369"/>
      <c r="C123" s="369"/>
      <c r="D123" s="369"/>
      <c r="E123" s="369"/>
      <c r="F123" s="369"/>
      <c r="G123" s="369"/>
      <c r="H123" s="369"/>
      <c r="I123" s="369"/>
      <c r="J123" s="369"/>
      <c r="K123" s="369"/>
      <c r="L123" s="369"/>
      <c r="M123" s="369"/>
      <c r="N123" s="369"/>
      <c r="O123" s="369"/>
      <c r="P123" s="369"/>
      <c r="Q123" s="369"/>
      <c r="R123" s="212">
        <f>AVERAGE(R115:R122)</f>
        <v>0.77624211130235221</v>
      </c>
      <c r="S123" s="212">
        <f>AVERAGE(S115:S122)</f>
        <v>0.56931428571428577</v>
      </c>
      <c r="T123" s="539" t="s">
        <v>818</v>
      </c>
      <c r="U123" s="539"/>
      <c r="V123" s="539"/>
      <c r="W123" s="539"/>
      <c r="X123" s="539"/>
      <c r="Y123" s="540"/>
      <c r="Z123" s="539"/>
      <c r="AA123" s="251">
        <f>AVERAGE(AA115:AA122)</f>
        <v>0.16666666666666669</v>
      </c>
      <c r="AB123" s="205"/>
      <c r="AC123" s="205"/>
      <c r="AD123" s="205"/>
      <c r="AE123" s="205"/>
      <c r="AF123" s="205"/>
      <c r="AG123" s="213"/>
      <c r="AH123" s="213"/>
      <c r="AI123" s="213"/>
      <c r="AJ123" s="213"/>
      <c r="AK123" s="213"/>
      <c r="AL123" s="213"/>
      <c r="AM123" s="213"/>
      <c r="AN123" s="213"/>
      <c r="AR123" s="205"/>
      <c r="AS123" s="205"/>
      <c r="AT123" s="205"/>
      <c r="AU123" s="205"/>
      <c r="AV123" s="213"/>
    </row>
    <row r="124" spans="1:48" ht="43.5" customHeight="1">
      <c r="A124" s="369" t="s">
        <v>782</v>
      </c>
      <c r="B124" s="369"/>
      <c r="C124" s="369"/>
      <c r="D124" s="369"/>
      <c r="E124" s="369"/>
      <c r="F124" s="369"/>
      <c r="G124" s="369"/>
      <c r="H124" s="369"/>
      <c r="I124" s="369"/>
      <c r="J124" s="369"/>
      <c r="K124" s="369"/>
      <c r="L124" s="369"/>
      <c r="M124" s="369"/>
      <c r="N124" s="369"/>
      <c r="O124" s="369"/>
      <c r="P124" s="369"/>
      <c r="Q124" s="369"/>
      <c r="R124" s="212">
        <f t="shared" ref="R124:R125" si="10">AVERAGE(R116:R123)</f>
        <v>0.75975138649837437</v>
      </c>
      <c r="S124" s="212">
        <f t="shared" ref="S124:S125" si="11">AVERAGE(S116:S123)</f>
        <v>0.55881904761904766</v>
      </c>
      <c r="T124" s="205"/>
      <c r="U124" s="213"/>
      <c r="V124" s="205"/>
      <c r="W124" s="213"/>
      <c r="X124" s="205"/>
      <c r="Z124" s="205"/>
      <c r="AA124" s="205"/>
      <c r="AB124" s="205"/>
      <c r="AC124" s="205"/>
      <c r="AD124" s="205"/>
      <c r="AE124" s="205"/>
      <c r="AF124" s="205"/>
      <c r="AG124" s="213"/>
      <c r="AH124" s="213"/>
      <c r="AI124" s="213"/>
      <c r="AJ124" s="213"/>
      <c r="AK124" s="213"/>
      <c r="AL124" s="213"/>
      <c r="AM124" s="213"/>
      <c r="AN124" s="213"/>
      <c r="AR124" s="205"/>
      <c r="AS124" s="205"/>
      <c r="AT124" s="205"/>
      <c r="AU124" s="205"/>
      <c r="AV124" s="213"/>
    </row>
    <row r="125" spans="1:48" ht="35" customHeight="1">
      <c r="A125" s="369" t="s">
        <v>783</v>
      </c>
      <c r="B125" s="369"/>
      <c r="C125" s="369"/>
      <c r="D125" s="369"/>
      <c r="E125" s="369"/>
      <c r="F125" s="369"/>
      <c r="G125" s="369"/>
      <c r="H125" s="369"/>
      <c r="I125" s="369"/>
      <c r="J125" s="369"/>
      <c r="K125" s="369"/>
      <c r="L125" s="369"/>
      <c r="M125" s="369"/>
      <c r="N125" s="369"/>
      <c r="O125" s="369"/>
      <c r="P125" s="369"/>
      <c r="Q125" s="369"/>
      <c r="R125" s="212">
        <f t="shared" si="10"/>
        <v>0.75975138649837437</v>
      </c>
      <c r="S125" s="212">
        <f t="shared" si="11"/>
        <v>0.55881904761904766</v>
      </c>
      <c r="T125" s="205"/>
      <c r="U125" s="213"/>
      <c r="V125" s="205"/>
      <c r="W125" s="213"/>
      <c r="X125" s="205"/>
      <c r="Z125" s="205"/>
      <c r="AA125" s="205"/>
      <c r="AB125" s="205"/>
      <c r="AC125" s="205"/>
      <c r="AD125" s="205"/>
      <c r="AE125" s="205"/>
      <c r="AF125" s="205"/>
      <c r="AG125" s="213"/>
      <c r="AH125" s="213"/>
      <c r="AI125" s="213"/>
      <c r="AJ125" s="213"/>
      <c r="AK125" s="213"/>
      <c r="AL125" s="213"/>
      <c r="AM125" s="213"/>
      <c r="AN125" s="213"/>
      <c r="AR125" s="205"/>
      <c r="AS125" s="205"/>
      <c r="AT125" s="205"/>
      <c r="AU125" s="205"/>
      <c r="AV125" s="213"/>
    </row>
    <row r="126" spans="1:48" ht="28.5" customHeight="1">
      <c r="A126" s="537" t="s">
        <v>835</v>
      </c>
      <c r="B126" s="537"/>
      <c r="C126" s="537"/>
      <c r="D126" s="537"/>
      <c r="E126" s="537"/>
      <c r="F126" s="537"/>
      <c r="G126" s="537"/>
      <c r="H126" s="537"/>
      <c r="I126" s="537"/>
      <c r="J126" s="537"/>
      <c r="K126" s="537"/>
      <c r="L126" s="537"/>
      <c r="M126" s="537"/>
      <c r="N126" s="537"/>
      <c r="O126" s="537"/>
      <c r="P126" s="537"/>
      <c r="Q126" s="537"/>
      <c r="R126" s="212">
        <f>(R9+R10+R18+R23+R29+R32+R34+R39+R63+R73+R82+R85+R94+R109+R112+R123)/16</f>
        <v>0.58595480433020752</v>
      </c>
      <c r="S126" s="212">
        <f>(S9+S10+S18+S23+S29+S32+S34+S39+S63+S73+S82+S85+S94+S109+S112+S123)/16</f>
        <v>0.75297904601029608</v>
      </c>
      <c r="T126" s="205"/>
      <c r="U126" s="213"/>
      <c r="V126" s="205"/>
      <c r="W126" s="213"/>
      <c r="X126" s="205"/>
      <c r="Z126" s="205"/>
      <c r="AA126" s="205"/>
      <c r="AB126" s="205"/>
      <c r="AC126" s="205"/>
      <c r="AD126" s="205"/>
      <c r="AE126" s="205"/>
      <c r="AF126" s="205"/>
      <c r="AG126" s="213"/>
      <c r="AH126" s="213"/>
      <c r="AI126" s="213"/>
      <c r="AJ126" s="213"/>
      <c r="AK126" s="213"/>
      <c r="AL126" s="213"/>
      <c r="AM126" s="213"/>
      <c r="AN126" s="213"/>
      <c r="AR126" s="205"/>
      <c r="AS126" s="205"/>
      <c r="AT126" s="205"/>
      <c r="AU126" s="205"/>
      <c r="AV126" s="213"/>
    </row>
    <row r="127" spans="1:48" ht="27.5" customHeight="1">
      <c r="A127" s="538" t="s">
        <v>836</v>
      </c>
      <c r="B127" s="538"/>
      <c r="C127" s="538"/>
      <c r="D127" s="538"/>
      <c r="E127" s="538"/>
      <c r="F127" s="538"/>
      <c r="G127" s="538"/>
      <c r="H127" s="538"/>
      <c r="I127" s="538"/>
      <c r="J127" s="538"/>
      <c r="K127" s="538"/>
      <c r="L127" s="538"/>
      <c r="M127" s="538"/>
      <c r="N127" s="538"/>
      <c r="O127" s="538"/>
      <c r="P127" s="538"/>
      <c r="Q127" s="538"/>
      <c r="R127" s="214">
        <f>(R12+R30+R40+R74+R110+R113+R124)/7</f>
        <v>0.51390661511790903</v>
      </c>
      <c r="S127" s="214">
        <f>(S12+S30+S40+S74+S110+S113+S124)/7</f>
        <v>0.67282575841147274</v>
      </c>
      <c r="T127" s="205"/>
      <c r="U127" s="213"/>
      <c r="V127" s="205"/>
      <c r="W127" s="213"/>
      <c r="X127" s="205"/>
      <c r="Z127" s="205"/>
      <c r="AA127" s="205"/>
      <c r="AB127" s="205"/>
      <c r="AC127" s="205"/>
      <c r="AD127" s="205"/>
      <c r="AE127" s="205"/>
      <c r="AF127" s="205"/>
      <c r="AG127" s="213"/>
      <c r="AH127" s="213"/>
      <c r="AI127" s="213"/>
      <c r="AJ127" s="213"/>
      <c r="AK127" s="213"/>
      <c r="AL127" s="213"/>
      <c r="AM127" s="213"/>
      <c r="AN127" s="213"/>
      <c r="AR127" s="205"/>
      <c r="AS127" s="205"/>
      <c r="AT127" s="205"/>
      <c r="AU127" s="205"/>
      <c r="AV127" s="213"/>
    </row>
    <row r="128" spans="1:48" ht="27.5" customHeight="1">
      <c r="A128" s="538" t="s">
        <v>837</v>
      </c>
      <c r="B128" s="538"/>
      <c r="C128" s="538"/>
      <c r="D128" s="538"/>
      <c r="E128" s="538"/>
      <c r="F128" s="538"/>
      <c r="G128" s="538"/>
      <c r="H128" s="538"/>
      <c r="I128" s="538"/>
      <c r="J128" s="538"/>
      <c r="K128" s="538"/>
      <c r="L128" s="538"/>
      <c r="M128" s="538"/>
      <c r="N128" s="538"/>
      <c r="O128" s="538"/>
      <c r="P128" s="538"/>
      <c r="Q128" s="538"/>
      <c r="R128" s="214">
        <f>(R13+R41+R114+R125)/4</f>
        <v>0.51031429487380064</v>
      </c>
      <c r="S128" s="214">
        <f>(S13+S41+S114+S125)/4</f>
        <v>0.68030964178464182</v>
      </c>
      <c r="T128" s="205"/>
      <c r="U128" s="213"/>
      <c r="V128" s="205"/>
      <c r="W128" s="213"/>
      <c r="X128" s="205"/>
      <c r="Z128" s="205"/>
      <c r="AA128" s="205"/>
      <c r="AB128" s="205"/>
      <c r="AC128" s="205"/>
      <c r="AD128" s="205"/>
      <c r="AE128" s="205"/>
      <c r="AF128" s="205"/>
      <c r="AG128" s="213"/>
      <c r="AH128" s="213"/>
      <c r="AI128" s="213"/>
      <c r="AJ128" s="213"/>
      <c r="AK128" s="213"/>
      <c r="AL128" s="213"/>
      <c r="AM128" s="213"/>
      <c r="AN128" s="213"/>
      <c r="AR128" s="205"/>
      <c r="AS128" s="205"/>
      <c r="AT128" s="205"/>
      <c r="AU128" s="205"/>
      <c r="AV128" s="213"/>
    </row>
    <row r="129" spans="14:47">
      <c r="N129" s="105"/>
      <c r="AU129" s="108"/>
    </row>
    <row r="130" spans="14:47">
      <c r="N130" s="105"/>
      <c r="AU130" s="108"/>
    </row>
    <row r="131" spans="14:47" ht="21" customHeight="1">
      <c r="N131" s="105"/>
      <c r="AU131" s="108"/>
    </row>
    <row r="132" spans="14:47">
      <c r="N132" s="105"/>
      <c r="AU132" s="108"/>
    </row>
    <row r="133" spans="14:47">
      <c r="N133" s="105"/>
      <c r="AU133" s="108"/>
    </row>
    <row r="134" spans="14:47">
      <c r="N134" s="105"/>
      <c r="AU134" s="108"/>
    </row>
    <row r="135" spans="14:47">
      <c r="N135" s="105"/>
      <c r="AU135" s="108"/>
    </row>
    <row r="136" spans="14:47">
      <c r="N136" s="105"/>
      <c r="AU136" s="108"/>
    </row>
    <row r="137" spans="14:47">
      <c r="N137" s="105"/>
      <c r="AU137" s="108"/>
    </row>
    <row r="138" spans="14:47" ht="18.75" customHeight="1">
      <c r="N138" s="105"/>
      <c r="AU138" s="108"/>
    </row>
    <row r="139" spans="14:47">
      <c r="N139" s="105"/>
      <c r="AU139" s="108"/>
    </row>
    <row r="140" spans="14:47">
      <c r="N140" s="105"/>
      <c r="AU140" s="108"/>
    </row>
    <row r="141" spans="14:47">
      <c r="N141" s="105"/>
      <c r="AU141" s="108"/>
    </row>
    <row r="142" spans="14:47">
      <c r="N142" s="105"/>
      <c r="AU142" s="108"/>
    </row>
    <row r="143" spans="14:47">
      <c r="N143" s="105"/>
      <c r="AU143" s="108"/>
    </row>
    <row r="144" spans="14:47">
      <c r="N144" s="105"/>
      <c r="AU144" s="108"/>
    </row>
    <row r="145" spans="14:47">
      <c r="N145" s="105"/>
      <c r="AU145" s="108"/>
    </row>
    <row r="146" spans="14:47" ht="21" customHeight="1">
      <c r="N146" s="105"/>
      <c r="AU146" s="108"/>
    </row>
    <row r="147" spans="14:47">
      <c r="N147" s="105"/>
      <c r="AU147" s="108"/>
    </row>
    <row r="148" spans="14:47">
      <c r="N148" s="105"/>
      <c r="AU148" s="108"/>
    </row>
    <row r="149" spans="14:47">
      <c r="N149" s="105"/>
      <c r="AU149" s="108"/>
    </row>
    <row r="150" spans="14:47">
      <c r="N150" s="105"/>
      <c r="AU150" s="108"/>
    </row>
    <row r="151" spans="14:47">
      <c r="N151" s="105"/>
      <c r="AU151" s="108"/>
    </row>
    <row r="152" spans="14:47">
      <c r="N152" s="105"/>
      <c r="AU152" s="108"/>
    </row>
    <row r="153" spans="14:47">
      <c r="N153" s="105"/>
      <c r="AU153" s="108"/>
    </row>
    <row r="154" spans="14:47">
      <c r="N154" s="105"/>
      <c r="AU154" s="108"/>
    </row>
    <row r="155" spans="14:47">
      <c r="N155" s="105"/>
      <c r="AU155" s="108"/>
    </row>
    <row r="156" spans="14:47">
      <c r="N156" s="105"/>
      <c r="AU156" s="108"/>
    </row>
    <row r="157" spans="14:47">
      <c r="N157" s="105"/>
      <c r="AU157" s="108"/>
    </row>
    <row r="158" spans="14:47">
      <c r="N158" s="105"/>
      <c r="AU158" s="108"/>
    </row>
    <row r="159" spans="14:47">
      <c r="N159" s="105"/>
      <c r="AU159" s="108"/>
    </row>
    <row r="160" spans="14:47">
      <c r="N160" s="105"/>
      <c r="AU160" s="108"/>
    </row>
    <row r="161" spans="14:47">
      <c r="N161" s="105"/>
      <c r="AU161" s="108"/>
    </row>
    <row r="162" spans="14:47">
      <c r="N162" s="105"/>
      <c r="AU162" s="108"/>
    </row>
    <row r="163" spans="14:47">
      <c r="N163" s="105"/>
      <c r="AU163" s="108"/>
    </row>
    <row r="164" spans="14:47" ht="20.25" customHeight="1">
      <c r="N164" s="105"/>
      <c r="AU164" s="108"/>
    </row>
    <row r="165" spans="14:47">
      <c r="N165" s="105"/>
      <c r="AU165" s="108"/>
    </row>
    <row r="166" spans="14:47">
      <c r="N166" s="105"/>
      <c r="AU166" s="108"/>
    </row>
    <row r="167" spans="14:47">
      <c r="N167" s="105"/>
      <c r="AU167" s="108"/>
    </row>
    <row r="168" spans="14:47">
      <c r="N168" s="105"/>
      <c r="AU168" s="108"/>
    </row>
    <row r="169" spans="14:47">
      <c r="N169" s="105"/>
      <c r="AU169" s="108"/>
    </row>
    <row r="170" spans="14:47">
      <c r="N170" s="105"/>
      <c r="AU170" s="108"/>
    </row>
    <row r="171" spans="14:47">
      <c r="N171" s="105"/>
      <c r="AU171" s="108"/>
    </row>
    <row r="172" spans="14:47">
      <c r="N172" s="105"/>
      <c r="AU172" s="108"/>
    </row>
    <row r="173" spans="14:47" ht="15" customHeight="1">
      <c r="N173" s="105"/>
      <c r="AU173" s="108"/>
    </row>
    <row r="174" spans="14:47">
      <c r="N174" s="105"/>
      <c r="AU174" s="108"/>
    </row>
    <row r="175" spans="14:47">
      <c r="N175" s="105"/>
      <c r="AU175" s="108"/>
    </row>
    <row r="176" spans="14:47">
      <c r="N176" s="105"/>
      <c r="AU176" s="108"/>
    </row>
    <row r="177" spans="14:47">
      <c r="N177" s="105"/>
      <c r="AU177" s="108"/>
    </row>
    <row r="178" spans="14:47" ht="19.5" customHeight="1">
      <c r="N178" s="105"/>
      <c r="AU178" s="108"/>
    </row>
    <row r="179" spans="14:47">
      <c r="N179" s="105"/>
      <c r="AU179" s="108"/>
    </row>
    <row r="180" spans="14:47">
      <c r="N180" s="105"/>
      <c r="AU180" s="108"/>
    </row>
    <row r="181" spans="14:47">
      <c r="N181" s="105"/>
      <c r="AU181" s="108"/>
    </row>
    <row r="182" spans="14:47">
      <c r="N182" s="105"/>
      <c r="AU182" s="108"/>
    </row>
    <row r="183" spans="14:47">
      <c r="N183" s="105"/>
      <c r="AU183" s="108"/>
    </row>
    <row r="184" spans="14:47">
      <c r="N184" s="105"/>
      <c r="AU184" s="108"/>
    </row>
    <row r="185" spans="14:47">
      <c r="N185" s="105"/>
      <c r="AU185" s="108"/>
    </row>
    <row r="186" spans="14:47">
      <c r="N186" s="105"/>
      <c r="AU186" s="108"/>
    </row>
    <row r="187" spans="14:47">
      <c r="N187" s="105"/>
      <c r="AU187" s="108"/>
    </row>
    <row r="188" spans="14:47">
      <c r="N188" s="105"/>
      <c r="AU188" s="108"/>
    </row>
    <row r="189" spans="14:47">
      <c r="N189" s="105"/>
      <c r="AU189" s="108"/>
    </row>
    <row r="190" spans="14:47">
      <c r="N190" s="105"/>
      <c r="AU190" s="108"/>
    </row>
    <row r="191" spans="14:47">
      <c r="N191" s="105"/>
      <c r="AU191" s="108"/>
    </row>
    <row r="192" spans="14:47">
      <c r="N192" s="105"/>
      <c r="AU192" s="108"/>
    </row>
    <row r="193" spans="14:47">
      <c r="N193" s="105"/>
      <c r="AU193" s="108"/>
    </row>
    <row r="194" spans="14:47">
      <c r="N194" s="105"/>
      <c r="AU194" s="108"/>
    </row>
    <row r="195" spans="14:47">
      <c r="N195" s="105"/>
      <c r="AU195" s="108"/>
    </row>
    <row r="196" spans="14:47">
      <c r="N196" s="105"/>
      <c r="AU196" s="108"/>
    </row>
    <row r="197" spans="14:47">
      <c r="N197" s="105"/>
      <c r="AU197" s="108"/>
    </row>
    <row r="198" spans="14:47">
      <c r="N198" s="105"/>
      <c r="AU198" s="108"/>
    </row>
    <row r="199" spans="14:47">
      <c r="N199" s="105"/>
      <c r="AU199" s="108"/>
    </row>
    <row r="200" spans="14:47">
      <c r="N200" s="105"/>
      <c r="AU200" s="108"/>
    </row>
    <row r="201" spans="14:47">
      <c r="N201" s="105"/>
      <c r="AU201" s="108"/>
    </row>
    <row r="202" spans="14:47">
      <c r="N202" s="105"/>
      <c r="AU202" s="108"/>
    </row>
    <row r="203" spans="14:47">
      <c r="N203" s="105"/>
      <c r="AU203" s="108"/>
    </row>
    <row r="204" spans="14:47">
      <c r="N204" s="105"/>
      <c r="AU204" s="108"/>
    </row>
    <row r="205" spans="14:47">
      <c r="N205" s="105"/>
      <c r="AU205" s="108"/>
    </row>
    <row r="206" spans="14:47">
      <c r="N206" s="105"/>
      <c r="AU206" s="108"/>
    </row>
    <row r="207" spans="14:47">
      <c r="N207" s="105"/>
      <c r="AU207" s="108"/>
    </row>
    <row r="208" spans="14:47">
      <c r="N208" s="105"/>
      <c r="AU208" s="108"/>
    </row>
    <row r="209" spans="14:47">
      <c r="N209" s="105"/>
      <c r="AU209" s="108"/>
    </row>
    <row r="210" spans="14:47">
      <c r="N210" s="105"/>
      <c r="AU210" s="108"/>
    </row>
    <row r="211" spans="14:47">
      <c r="N211" s="105"/>
      <c r="AU211" s="108"/>
    </row>
    <row r="212" spans="14:47">
      <c r="N212" s="105"/>
      <c r="AU212" s="108"/>
    </row>
    <row r="213" spans="14:47">
      <c r="N213" s="105"/>
      <c r="AU213" s="108"/>
    </row>
    <row r="214" spans="14:47">
      <c r="N214" s="105"/>
      <c r="AU214" s="108"/>
    </row>
    <row r="215" spans="14:47">
      <c r="N215" s="105"/>
      <c r="AU215" s="108"/>
    </row>
    <row r="216" spans="14:47">
      <c r="N216" s="105"/>
      <c r="AU216" s="108"/>
    </row>
    <row r="217" spans="14:47">
      <c r="N217" s="105"/>
      <c r="AU217" s="108"/>
    </row>
    <row r="218" spans="14:47">
      <c r="N218" s="105"/>
      <c r="AU218" s="108"/>
    </row>
    <row r="219" spans="14:47">
      <c r="N219" s="105"/>
      <c r="AU219" s="108"/>
    </row>
    <row r="220" spans="14:47">
      <c r="N220" s="105"/>
      <c r="AU220" s="108"/>
    </row>
    <row r="221" spans="14:47">
      <c r="N221" s="105"/>
      <c r="AU221" s="108"/>
    </row>
    <row r="222" spans="14:47">
      <c r="N222" s="105"/>
      <c r="AU222" s="108"/>
    </row>
    <row r="223" spans="14:47">
      <c r="N223" s="105"/>
      <c r="AU223" s="108"/>
    </row>
    <row r="224" spans="14:47">
      <c r="N224" s="105"/>
      <c r="AU224" s="108"/>
    </row>
    <row r="225" spans="14:47">
      <c r="N225" s="105"/>
      <c r="AU225" s="108"/>
    </row>
    <row r="226" spans="14:47">
      <c r="N226" s="105"/>
      <c r="AU226" s="108"/>
    </row>
    <row r="227" spans="14:47">
      <c r="N227" s="105"/>
      <c r="AU227" s="108"/>
    </row>
    <row r="228" spans="14:47">
      <c r="N228" s="105"/>
      <c r="AU228" s="108"/>
    </row>
    <row r="229" spans="14:47">
      <c r="N229" s="105"/>
      <c r="AU229" s="108"/>
    </row>
    <row r="230" spans="14:47">
      <c r="N230" s="105"/>
      <c r="AU230" s="108"/>
    </row>
    <row r="231" spans="14:47">
      <c r="N231" s="105"/>
      <c r="AU231" s="108"/>
    </row>
    <row r="232" spans="14:47">
      <c r="N232" s="105"/>
      <c r="AU232" s="108"/>
    </row>
    <row r="233" spans="14:47">
      <c r="N233" s="105"/>
      <c r="AU233" s="108"/>
    </row>
    <row r="234" spans="14:47">
      <c r="N234" s="105"/>
      <c r="AU234" s="108"/>
    </row>
    <row r="235" spans="14:47">
      <c r="N235" s="105"/>
      <c r="AU235" s="108"/>
    </row>
    <row r="236" spans="14:47">
      <c r="N236" s="105"/>
      <c r="AU236" s="108"/>
    </row>
    <row r="237" spans="14:47">
      <c r="N237" s="105"/>
      <c r="AU237" s="108"/>
    </row>
    <row r="238" spans="14:47">
      <c r="N238" s="105"/>
      <c r="AU238" s="108"/>
    </row>
    <row r="239" spans="14:47">
      <c r="N239" s="105"/>
      <c r="AU239" s="108"/>
    </row>
    <row r="240" spans="14:47">
      <c r="N240" s="105"/>
      <c r="AU240" s="108"/>
    </row>
    <row r="241" spans="14:47">
      <c r="N241" s="105"/>
      <c r="AU241" s="108"/>
    </row>
    <row r="242" spans="14:47">
      <c r="N242" s="105"/>
      <c r="AU242" s="108"/>
    </row>
    <row r="243" spans="14:47">
      <c r="N243" s="105"/>
      <c r="AU243" s="108"/>
    </row>
    <row r="244" spans="14:47">
      <c r="N244" s="105"/>
      <c r="AU244" s="108"/>
    </row>
    <row r="245" spans="14:47">
      <c r="N245" s="105"/>
      <c r="AU245" s="108"/>
    </row>
    <row r="246" spans="14:47">
      <c r="N246" s="105"/>
      <c r="AU246" s="108"/>
    </row>
    <row r="247" spans="14:47">
      <c r="N247" s="105"/>
      <c r="AU247" s="108"/>
    </row>
    <row r="248" spans="14:47">
      <c r="N248" s="105"/>
      <c r="AU248" s="108"/>
    </row>
    <row r="249" spans="14:47">
      <c r="N249" s="105"/>
      <c r="AU249" s="108"/>
    </row>
    <row r="250" spans="14:47">
      <c r="N250" s="105"/>
      <c r="AU250" s="108"/>
    </row>
    <row r="251" spans="14:47">
      <c r="N251" s="105"/>
      <c r="AU251" s="108"/>
    </row>
    <row r="252" spans="14:47">
      <c r="N252" s="105"/>
      <c r="AU252" s="108"/>
    </row>
    <row r="253" spans="14:47">
      <c r="N253" s="105"/>
      <c r="AU253" s="108"/>
    </row>
    <row r="254" spans="14:47">
      <c r="N254" s="105"/>
      <c r="AU254" s="108"/>
    </row>
    <row r="255" spans="14:47">
      <c r="N255" s="105"/>
      <c r="AU255" s="108"/>
    </row>
    <row r="256" spans="14:47">
      <c r="N256" s="105"/>
      <c r="AU256" s="108"/>
    </row>
    <row r="257" spans="14:47">
      <c r="N257" s="105"/>
      <c r="AU257" s="108"/>
    </row>
    <row r="258" spans="14:47">
      <c r="N258" s="105"/>
      <c r="AU258" s="108"/>
    </row>
    <row r="259" spans="14:47">
      <c r="N259" s="105"/>
      <c r="AU259" s="108"/>
    </row>
    <row r="260" spans="14:47">
      <c r="N260" s="105"/>
      <c r="AU260" s="108"/>
    </row>
    <row r="261" spans="14:47">
      <c r="N261" s="105"/>
      <c r="AU261" s="108"/>
    </row>
    <row r="262" spans="14:47">
      <c r="N262" s="105"/>
      <c r="AU262" s="108"/>
    </row>
    <row r="263" spans="14:47">
      <c r="N263" s="105"/>
      <c r="AU263" s="108"/>
    </row>
    <row r="264" spans="14:47">
      <c r="N264" s="105"/>
      <c r="AU264" s="108"/>
    </row>
    <row r="265" spans="14:47">
      <c r="N265" s="105"/>
      <c r="AU265" s="108"/>
    </row>
    <row r="266" spans="14:47">
      <c r="N266" s="105"/>
      <c r="AU266" s="108"/>
    </row>
    <row r="267" spans="14:47">
      <c r="N267" s="105"/>
      <c r="AU267" s="108"/>
    </row>
    <row r="268" spans="14:47">
      <c r="N268" s="105"/>
      <c r="AU268" s="108"/>
    </row>
    <row r="269" spans="14:47">
      <c r="N269" s="105"/>
      <c r="AU269" s="108"/>
    </row>
    <row r="270" spans="14:47">
      <c r="N270" s="105"/>
      <c r="AU270" s="108"/>
    </row>
    <row r="271" spans="14:47">
      <c r="N271" s="105"/>
      <c r="AU271" s="108"/>
    </row>
    <row r="272" spans="14:47">
      <c r="N272" s="105"/>
      <c r="AU272" s="108"/>
    </row>
    <row r="273" spans="14:47">
      <c r="N273" s="105"/>
      <c r="AU273" s="108"/>
    </row>
    <row r="274" spans="14:47">
      <c r="N274" s="105"/>
      <c r="AU274" s="108"/>
    </row>
    <row r="275" spans="14:47">
      <c r="N275" s="105"/>
      <c r="AU275" s="108"/>
    </row>
    <row r="276" spans="14:47">
      <c r="N276" s="105"/>
      <c r="AU276" s="108"/>
    </row>
    <row r="277" spans="14:47">
      <c r="N277" s="105"/>
      <c r="AU277" s="108"/>
    </row>
    <row r="278" spans="14:47">
      <c r="N278" s="105"/>
      <c r="AU278" s="108"/>
    </row>
    <row r="279" spans="14:47">
      <c r="N279" s="105"/>
      <c r="AU279" s="108"/>
    </row>
    <row r="280" spans="14:47">
      <c r="N280" s="105"/>
      <c r="AU280" s="108"/>
    </row>
    <row r="281" spans="14:47">
      <c r="N281" s="105"/>
      <c r="AU281" s="108"/>
    </row>
    <row r="282" spans="14:47">
      <c r="N282" s="105"/>
      <c r="AU282" s="108"/>
    </row>
    <row r="283" spans="14:47">
      <c r="N283" s="105"/>
      <c r="AU283" s="108"/>
    </row>
    <row r="284" spans="14:47">
      <c r="N284" s="105"/>
      <c r="AU284" s="108"/>
    </row>
    <row r="285" spans="14:47">
      <c r="N285" s="105"/>
      <c r="AU285" s="108"/>
    </row>
    <row r="286" spans="14:47">
      <c r="N286" s="105"/>
      <c r="AU286" s="108"/>
    </row>
    <row r="287" spans="14:47">
      <c r="N287" s="105"/>
      <c r="AU287" s="108"/>
    </row>
    <row r="288" spans="14:47">
      <c r="N288" s="105"/>
      <c r="AU288" s="108"/>
    </row>
    <row r="289" spans="14:47">
      <c r="N289" s="105"/>
      <c r="AU289" s="108"/>
    </row>
    <row r="290" spans="14:47">
      <c r="N290" s="105"/>
      <c r="AU290" s="108"/>
    </row>
    <row r="291" spans="14:47">
      <c r="N291" s="105"/>
      <c r="AU291" s="108"/>
    </row>
    <row r="292" spans="14:47">
      <c r="N292" s="105"/>
      <c r="AU292" s="108"/>
    </row>
    <row r="293" spans="14:47">
      <c r="N293" s="105"/>
      <c r="AU293" s="108"/>
    </row>
    <row r="294" spans="14:47">
      <c r="N294" s="105"/>
      <c r="AU294" s="108"/>
    </row>
    <row r="295" spans="14:47">
      <c r="N295" s="105"/>
      <c r="AU295" s="108"/>
    </row>
    <row r="296" spans="14:47">
      <c r="N296" s="105"/>
      <c r="AU296" s="108"/>
    </row>
    <row r="297" spans="14:47">
      <c r="N297" s="105"/>
      <c r="AU297" s="108"/>
    </row>
    <row r="298" spans="14:47">
      <c r="N298" s="105"/>
      <c r="AU298" s="108"/>
    </row>
    <row r="299" spans="14:47">
      <c r="N299" s="105"/>
      <c r="AU299" s="108"/>
    </row>
    <row r="300" spans="14:47">
      <c r="N300" s="105"/>
      <c r="AU300" s="108"/>
    </row>
    <row r="301" spans="14:47">
      <c r="N301" s="105"/>
      <c r="AU301" s="108"/>
    </row>
    <row r="302" spans="14:47">
      <c r="N302" s="105"/>
      <c r="AU302" s="108"/>
    </row>
    <row r="303" spans="14:47">
      <c r="N303" s="105"/>
      <c r="AU303" s="108"/>
    </row>
    <row r="304" spans="14:47">
      <c r="N304" s="105"/>
      <c r="AU304" s="108"/>
    </row>
    <row r="305" spans="14:47">
      <c r="N305" s="105"/>
      <c r="AU305" s="108"/>
    </row>
    <row r="306" spans="14:47">
      <c r="N306" s="105"/>
      <c r="AU306" s="108"/>
    </row>
    <row r="307" spans="14:47">
      <c r="N307" s="105"/>
      <c r="AU307" s="108"/>
    </row>
    <row r="308" spans="14:47">
      <c r="N308" s="105"/>
      <c r="AU308" s="108"/>
    </row>
    <row r="309" spans="14:47">
      <c r="N309" s="105"/>
      <c r="AU309" s="108"/>
    </row>
    <row r="310" spans="14:47">
      <c r="N310" s="105"/>
      <c r="AU310" s="108"/>
    </row>
    <row r="311" spans="14:47">
      <c r="N311" s="105"/>
      <c r="AU311" s="108"/>
    </row>
    <row r="312" spans="14:47">
      <c r="N312" s="105"/>
      <c r="AU312" s="108"/>
    </row>
    <row r="313" spans="14:47">
      <c r="N313" s="105"/>
      <c r="AU313" s="108"/>
    </row>
    <row r="314" spans="14:47">
      <c r="N314" s="105"/>
      <c r="AU314" s="108"/>
    </row>
    <row r="315" spans="14:47">
      <c r="N315" s="105"/>
      <c r="AU315" s="108"/>
    </row>
    <row r="316" spans="14:47">
      <c r="N316" s="105"/>
      <c r="AU316" s="108"/>
    </row>
    <row r="317" spans="14:47">
      <c r="N317" s="105"/>
      <c r="AU317" s="108"/>
    </row>
    <row r="318" spans="14:47">
      <c r="N318" s="105"/>
      <c r="AU318" s="108"/>
    </row>
    <row r="319" spans="14:47">
      <c r="N319" s="105"/>
      <c r="AU319" s="108"/>
    </row>
    <row r="320" spans="14:47">
      <c r="N320" s="105"/>
      <c r="AU320" s="108"/>
    </row>
    <row r="321" spans="14:47">
      <c r="N321" s="105"/>
      <c r="AU321" s="108"/>
    </row>
    <row r="322" spans="14:47">
      <c r="N322" s="105"/>
      <c r="AU322" s="108"/>
    </row>
    <row r="323" spans="14:47">
      <c r="N323" s="105"/>
      <c r="AU323" s="108"/>
    </row>
    <row r="324" spans="14:47">
      <c r="N324" s="105"/>
      <c r="AU324" s="108"/>
    </row>
    <row r="325" spans="14:47">
      <c r="N325" s="105"/>
      <c r="AU325" s="108"/>
    </row>
    <row r="326" spans="14:47">
      <c r="N326" s="105"/>
      <c r="AU326" s="108"/>
    </row>
    <row r="327" spans="14:47">
      <c r="N327" s="105"/>
      <c r="AU327" s="108"/>
    </row>
    <row r="328" spans="14:47">
      <c r="N328" s="105"/>
      <c r="AU328" s="108"/>
    </row>
    <row r="329" spans="14:47">
      <c r="N329" s="105"/>
      <c r="AU329" s="108"/>
    </row>
    <row r="330" spans="14:47">
      <c r="N330" s="105"/>
      <c r="AU330" s="108"/>
    </row>
    <row r="331" spans="14:47">
      <c r="N331" s="105"/>
      <c r="AU331" s="108"/>
    </row>
    <row r="332" spans="14:47">
      <c r="N332" s="105"/>
      <c r="AU332" s="108"/>
    </row>
    <row r="333" spans="14:47">
      <c r="N333" s="105"/>
      <c r="AU333" s="108"/>
    </row>
    <row r="334" spans="14:47">
      <c r="N334" s="105"/>
      <c r="AU334" s="108"/>
    </row>
    <row r="335" spans="14:47">
      <c r="N335" s="105"/>
      <c r="AU335" s="108"/>
    </row>
    <row r="336" spans="14:47">
      <c r="N336" s="105"/>
      <c r="AU336" s="108"/>
    </row>
    <row r="337" spans="14:47">
      <c r="N337" s="105"/>
      <c r="AU337" s="108"/>
    </row>
    <row r="338" spans="14:47">
      <c r="N338" s="105"/>
      <c r="AU338" s="108"/>
    </row>
    <row r="339" spans="14:47">
      <c r="N339" s="105"/>
      <c r="AU339" s="108"/>
    </row>
    <row r="340" spans="14:47">
      <c r="N340" s="105"/>
      <c r="AU340" s="108"/>
    </row>
    <row r="341" spans="14:47">
      <c r="N341" s="105"/>
      <c r="AU341" s="108"/>
    </row>
    <row r="342" spans="14:47">
      <c r="N342" s="105"/>
      <c r="AU342" s="108"/>
    </row>
    <row r="343" spans="14:47">
      <c r="N343" s="105"/>
      <c r="AU343" s="108"/>
    </row>
    <row r="344" spans="14:47">
      <c r="N344" s="105"/>
      <c r="AU344" s="108"/>
    </row>
    <row r="345" spans="14:47">
      <c r="N345" s="105"/>
      <c r="AU345" s="108"/>
    </row>
    <row r="346" spans="14:47">
      <c r="N346" s="105"/>
      <c r="AU346" s="108"/>
    </row>
    <row r="347" spans="14:47">
      <c r="N347" s="105"/>
      <c r="AU347" s="108"/>
    </row>
    <row r="348" spans="14:47">
      <c r="N348" s="105"/>
      <c r="AU348" s="108"/>
    </row>
    <row r="349" spans="14:47">
      <c r="N349" s="105"/>
      <c r="AU349" s="108"/>
    </row>
    <row r="350" spans="14:47">
      <c r="N350" s="105"/>
      <c r="AU350" s="108"/>
    </row>
    <row r="351" spans="14:47">
      <c r="N351" s="105"/>
      <c r="AU351" s="108"/>
    </row>
    <row r="352" spans="14:47">
      <c r="N352" s="105"/>
      <c r="AU352" s="108"/>
    </row>
    <row r="353" spans="14:47">
      <c r="N353" s="105"/>
      <c r="AU353" s="108"/>
    </row>
    <row r="354" spans="14:47">
      <c r="N354" s="105"/>
      <c r="AU354" s="108"/>
    </row>
    <row r="355" spans="14:47">
      <c r="N355" s="105"/>
      <c r="AU355" s="108"/>
    </row>
    <row r="356" spans="14:47">
      <c r="N356" s="105"/>
      <c r="AU356" s="108"/>
    </row>
    <row r="357" spans="14:47">
      <c r="N357" s="105"/>
      <c r="AU357" s="108"/>
    </row>
    <row r="358" spans="14:47">
      <c r="N358" s="105"/>
      <c r="AU358" s="108"/>
    </row>
    <row r="359" spans="14:47">
      <c r="N359" s="105"/>
      <c r="AU359" s="108"/>
    </row>
    <row r="360" spans="14:47">
      <c r="N360" s="105"/>
      <c r="AU360" s="108"/>
    </row>
    <row r="361" spans="14:47">
      <c r="N361" s="105"/>
      <c r="AU361" s="108"/>
    </row>
    <row r="362" spans="14:47">
      <c r="N362" s="105"/>
      <c r="AU362" s="108"/>
    </row>
    <row r="363" spans="14:47">
      <c r="N363" s="105"/>
      <c r="AU363" s="108"/>
    </row>
    <row r="364" spans="14:47">
      <c r="N364" s="105"/>
      <c r="AU364" s="108"/>
    </row>
    <row r="365" spans="14:47">
      <c r="N365" s="105"/>
      <c r="AU365" s="108"/>
    </row>
    <row r="366" spans="14:47">
      <c r="N366" s="105"/>
      <c r="AU366" s="108"/>
    </row>
    <row r="367" spans="14:47">
      <c r="N367" s="105"/>
      <c r="AU367" s="108"/>
    </row>
    <row r="368" spans="14:47">
      <c r="N368" s="105"/>
      <c r="AU368" s="108"/>
    </row>
    <row r="369" spans="14:47">
      <c r="N369" s="105"/>
      <c r="AU369" s="108"/>
    </row>
    <row r="370" spans="14:47">
      <c r="N370" s="105"/>
      <c r="AU370" s="108"/>
    </row>
    <row r="371" spans="14:47">
      <c r="N371" s="105"/>
      <c r="AU371" s="108"/>
    </row>
    <row r="372" spans="14:47">
      <c r="N372" s="105"/>
      <c r="AU372" s="108"/>
    </row>
    <row r="373" spans="14:47">
      <c r="N373" s="105"/>
      <c r="AU373" s="108"/>
    </row>
    <row r="374" spans="14:47">
      <c r="N374" s="105"/>
      <c r="AU374" s="108"/>
    </row>
    <row r="375" spans="14:47">
      <c r="N375" s="105"/>
      <c r="AU375" s="108"/>
    </row>
    <row r="376" spans="14:47">
      <c r="N376" s="105"/>
      <c r="AU376" s="108"/>
    </row>
    <row r="377" spans="14:47">
      <c r="N377" s="105"/>
      <c r="AU377" s="108"/>
    </row>
    <row r="378" spans="14:47">
      <c r="N378" s="105"/>
      <c r="AU378" s="108"/>
    </row>
    <row r="379" spans="14:47">
      <c r="N379" s="105"/>
      <c r="AU379" s="108"/>
    </row>
    <row r="380" spans="14:47">
      <c r="N380" s="105"/>
      <c r="AU380" s="108"/>
    </row>
    <row r="381" spans="14:47">
      <c r="N381" s="105"/>
      <c r="AU381" s="108"/>
    </row>
    <row r="382" spans="14:47">
      <c r="N382" s="105"/>
      <c r="AU382" s="108"/>
    </row>
    <row r="383" spans="14:47">
      <c r="N383" s="105"/>
      <c r="AU383" s="108"/>
    </row>
    <row r="384" spans="14:47">
      <c r="N384" s="105"/>
      <c r="AU384" s="108"/>
    </row>
    <row r="385" spans="14:47">
      <c r="N385" s="105"/>
      <c r="AU385" s="108"/>
    </row>
    <row r="386" spans="14:47">
      <c r="N386" s="105"/>
      <c r="AU386" s="108"/>
    </row>
    <row r="387" spans="14:47">
      <c r="N387" s="105"/>
      <c r="AU387" s="108"/>
    </row>
    <row r="388" spans="14:47">
      <c r="N388" s="105"/>
      <c r="AU388" s="108"/>
    </row>
    <row r="389" spans="14:47">
      <c r="N389" s="105"/>
      <c r="AU389" s="108"/>
    </row>
    <row r="390" spans="14:47">
      <c r="N390" s="105"/>
      <c r="AU390" s="108"/>
    </row>
    <row r="391" spans="14:47">
      <c r="N391" s="105"/>
      <c r="AU391" s="108"/>
    </row>
    <row r="392" spans="14:47">
      <c r="N392" s="105"/>
      <c r="AU392" s="108"/>
    </row>
    <row r="393" spans="14:47">
      <c r="N393" s="105"/>
      <c r="AU393" s="108"/>
    </row>
    <row r="394" spans="14:47">
      <c r="N394" s="105"/>
      <c r="AU394" s="108"/>
    </row>
    <row r="395" spans="14:47">
      <c r="N395" s="105"/>
      <c r="AU395" s="108"/>
    </row>
    <row r="396" spans="14:47">
      <c r="N396" s="105"/>
      <c r="AU396" s="108"/>
    </row>
    <row r="397" spans="14:47">
      <c r="N397" s="105"/>
      <c r="AU397" s="108"/>
    </row>
    <row r="398" spans="14:47">
      <c r="N398" s="105"/>
      <c r="AU398" s="108"/>
    </row>
    <row r="399" spans="14:47">
      <c r="N399" s="105"/>
      <c r="AU399" s="108"/>
    </row>
    <row r="400" spans="14:47">
      <c r="N400" s="105"/>
      <c r="AU400" s="108"/>
    </row>
    <row r="401" spans="14:47">
      <c r="N401" s="105"/>
      <c r="AU401" s="108"/>
    </row>
    <row r="402" spans="14:47">
      <c r="N402" s="105"/>
      <c r="AU402" s="108"/>
    </row>
    <row r="403" spans="14:47">
      <c r="N403" s="105"/>
      <c r="AU403" s="108"/>
    </row>
    <row r="404" spans="14:47">
      <c r="N404" s="105"/>
      <c r="AU404" s="108"/>
    </row>
    <row r="405" spans="14:47">
      <c r="N405" s="105"/>
      <c r="AU405" s="108"/>
    </row>
    <row r="406" spans="14:47">
      <c r="N406" s="105"/>
      <c r="AU406" s="108"/>
    </row>
    <row r="407" spans="14:47">
      <c r="N407" s="105"/>
      <c r="AU407" s="108"/>
    </row>
    <row r="408" spans="14:47">
      <c r="N408" s="105"/>
      <c r="AU408" s="108"/>
    </row>
    <row r="409" spans="14:47">
      <c r="N409" s="105"/>
      <c r="AU409" s="108"/>
    </row>
    <row r="410" spans="14:47">
      <c r="N410" s="105"/>
      <c r="AU410" s="108"/>
    </row>
    <row r="411" spans="14:47">
      <c r="N411" s="105"/>
      <c r="AU411" s="108"/>
    </row>
    <row r="412" spans="14:47">
      <c r="N412" s="105"/>
      <c r="AU412" s="108"/>
    </row>
    <row r="413" spans="14:47">
      <c r="N413" s="105"/>
      <c r="AU413" s="108"/>
    </row>
    <row r="414" spans="14:47">
      <c r="N414" s="105"/>
      <c r="AU414" s="108"/>
    </row>
    <row r="415" spans="14:47">
      <c r="N415" s="105"/>
      <c r="AU415" s="108"/>
    </row>
    <row r="416" spans="14:47">
      <c r="N416" s="105"/>
      <c r="AU416" s="108"/>
    </row>
    <row r="417" spans="14:47">
      <c r="N417" s="105"/>
      <c r="AU417" s="108"/>
    </row>
    <row r="418" spans="14:47">
      <c r="N418" s="105"/>
      <c r="AU418" s="108"/>
    </row>
    <row r="419" spans="14:47">
      <c r="N419" s="105"/>
      <c r="AU419" s="108"/>
    </row>
    <row r="420" spans="14:47">
      <c r="N420" s="105"/>
      <c r="AU420" s="108"/>
    </row>
    <row r="421" spans="14:47">
      <c r="N421" s="105"/>
      <c r="AU421" s="108"/>
    </row>
    <row r="422" spans="14:47">
      <c r="N422" s="105"/>
      <c r="AU422" s="108"/>
    </row>
    <row r="423" spans="14:47">
      <c r="N423" s="105"/>
      <c r="AU423" s="108"/>
    </row>
    <row r="424" spans="14:47">
      <c r="N424" s="105"/>
      <c r="AU424" s="108"/>
    </row>
    <row r="425" spans="14:47">
      <c r="N425" s="105"/>
      <c r="AU425" s="108"/>
    </row>
    <row r="426" spans="14:47">
      <c r="N426" s="105"/>
      <c r="AU426" s="108"/>
    </row>
    <row r="427" spans="14:47">
      <c r="N427" s="105"/>
      <c r="AU427" s="108"/>
    </row>
    <row r="428" spans="14:47">
      <c r="N428" s="105"/>
      <c r="AU428" s="108"/>
    </row>
    <row r="429" spans="14:47">
      <c r="N429" s="105"/>
      <c r="AU429" s="108"/>
    </row>
    <row r="430" spans="14:47">
      <c r="N430" s="105"/>
      <c r="AU430" s="108"/>
    </row>
    <row r="431" spans="14:47">
      <c r="N431" s="105"/>
      <c r="AU431" s="108"/>
    </row>
    <row r="432" spans="14:47">
      <c r="N432" s="105"/>
      <c r="AU432" s="108"/>
    </row>
    <row r="433" spans="47:47">
      <c r="AU433" s="108"/>
    </row>
    <row r="434" spans="47:47">
      <c r="AU434" s="108"/>
    </row>
    <row r="435" spans="47:47">
      <c r="AU435" s="108"/>
    </row>
    <row r="436" spans="47:47">
      <c r="AU436" s="108"/>
    </row>
    <row r="437" spans="47:47">
      <c r="AU437" s="108"/>
    </row>
    <row r="438" spans="47:47">
      <c r="AU438" s="108"/>
    </row>
    <row r="439" spans="47:47">
      <c r="AU439" s="108"/>
    </row>
    <row r="440" spans="47:47">
      <c r="AU440" s="108"/>
    </row>
    <row r="441" spans="47:47">
      <c r="AU441" s="108"/>
    </row>
    <row r="442" spans="47:47">
      <c r="AU442" s="108"/>
    </row>
    <row r="443" spans="47:47">
      <c r="AU443" s="108"/>
    </row>
    <row r="444" spans="47:47">
      <c r="AU444" s="108"/>
    </row>
    <row r="445" spans="47:47">
      <c r="AU445" s="108"/>
    </row>
    <row r="446" spans="47:47">
      <c r="AU446" s="108"/>
    </row>
    <row r="447" spans="47:47">
      <c r="AU447" s="108"/>
    </row>
    <row r="448" spans="47:47">
      <c r="AU448" s="108"/>
    </row>
    <row r="449" spans="47:47">
      <c r="AU449" s="108"/>
    </row>
    <row r="450" spans="47:47">
      <c r="AU450" s="108"/>
    </row>
    <row r="451" spans="47:47">
      <c r="AU451" s="108"/>
    </row>
    <row r="452" spans="47:47">
      <c r="AU452" s="108"/>
    </row>
    <row r="453" spans="47:47">
      <c r="AU453" s="108"/>
    </row>
    <row r="454" spans="47:47">
      <c r="AU454" s="108"/>
    </row>
    <row r="455" spans="47:47">
      <c r="AU455" s="108"/>
    </row>
    <row r="456" spans="47:47">
      <c r="AU456" s="108"/>
    </row>
    <row r="457" spans="47:47">
      <c r="AU457" s="108"/>
    </row>
    <row r="458" spans="47:47">
      <c r="AU458" s="108"/>
    </row>
    <row r="459" spans="47:47">
      <c r="AU459" s="108"/>
    </row>
    <row r="460" spans="47:47">
      <c r="AU460" s="108"/>
    </row>
    <row r="461" spans="47:47">
      <c r="AU461" s="108"/>
    </row>
    <row r="462" spans="47:47">
      <c r="AU462" s="108"/>
    </row>
    <row r="463" spans="47:47">
      <c r="AU463" s="108"/>
    </row>
    <row r="464" spans="47:47">
      <c r="AU464" s="108"/>
    </row>
    <row r="465" spans="47:47">
      <c r="AU465" s="108"/>
    </row>
    <row r="466" spans="47:47">
      <c r="AU466" s="108"/>
    </row>
    <row r="467" spans="47:47">
      <c r="AU467" s="108"/>
    </row>
    <row r="468" spans="47:47">
      <c r="AU468" s="108"/>
    </row>
    <row r="469" spans="47:47">
      <c r="AU469" s="108"/>
    </row>
    <row r="470" spans="47:47">
      <c r="AU470" s="108"/>
    </row>
    <row r="471" spans="47:47">
      <c r="AU471" s="108"/>
    </row>
    <row r="472" spans="47:47">
      <c r="AU472" s="108"/>
    </row>
    <row r="473" spans="47:47">
      <c r="AU473" s="108"/>
    </row>
    <row r="474" spans="47:47">
      <c r="AU474" s="108"/>
    </row>
    <row r="475" spans="47:47">
      <c r="AU475" s="108"/>
    </row>
    <row r="476" spans="47:47">
      <c r="AU476" s="108"/>
    </row>
    <row r="477" spans="47:47">
      <c r="AU477" s="108"/>
    </row>
    <row r="478" spans="47:47">
      <c r="AU478" s="108"/>
    </row>
    <row r="479" spans="47:47">
      <c r="AU479" s="108"/>
    </row>
    <row r="480" spans="47:47">
      <c r="AU480" s="108"/>
    </row>
    <row r="481" spans="47:47">
      <c r="AU481" s="108"/>
    </row>
    <row r="482" spans="47:47">
      <c r="AU482" s="108"/>
    </row>
    <row r="483" spans="47:47">
      <c r="AU483" s="108"/>
    </row>
    <row r="484" spans="47:47">
      <c r="AU484" s="108"/>
    </row>
    <row r="485" spans="47:47">
      <c r="AU485" s="108"/>
    </row>
    <row r="486" spans="47:47">
      <c r="AU486" s="108"/>
    </row>
    <row r="487" spans="47:47">
      <c r="AU487" s="108"/>
    </row>
    <row r="488" spans="47:47">
      <c r="AU488" s="108"/>
    </row>
    <row r="489" spans="47:47">
      <c r="AU489" s="108"/>
    </row>
    <row r="490" spans="47:47">
      <c r="AU490" s="108"/>
    </row>
    <row r="491" spans="47:47">
      <c r="AU491" s="108"/>
    </row>
    <row r="492" spans="47:47">
      <c r="AU492" s="108"/>
    </row>
    <row r="493" spans="47:47">
      <c r="AU493" s="108"/>
    </row>
    <row r="494" spans="47:47">
      <c r="AU494" s="108"/>
    </row>
    <row r="495" spans="47:47">
      <c r="AU495" s="108"/>
    </row>
    <row r="496" spans="47:47">
      <c r="AU496" s="108"/>
    </row>
    <row r="497" spans="47:47">
      <c r="AU497" s="108"/>
    </row>
    <row r="498" spans="47:47">
      <c r="AU498" s="108"/>
    </row>
    <row r="499" spans="47:47">
      <c r="AU499" s="108"/>
    </row>
    <row r="500" spans="47:47">
      <c r="AU500" s="108"/>
    </row>
    <row r="501" spans="47:47">
      <c r="AU501" s="108"/>
    </row>
    <row r="502" spans="47:47">
      <c r="AU502" s="108"/>
    </row>
    <row r="503" spans="47:47">
      <c r="AU503" s="108"/>
    </row>
    <row r="504" spans="47:47">
      <c r="AU504" s="108"/>
    </row>
    <row r="505" spans="47:47">
      <c r="AU505" s="108"/>
    </row>
    <row r="506" spans="47:47">
      <c r="AU506" s="108"/>
    </row>
    <row r="507" spans="47:47">
      <c r="AU507" s="108"/>
    </row>
    <row r="508" spans="47:47">
      <c r="AU508" s="108"/>
    </row>
    <row r="509" spans="47:47">
      <c r="AU509" s="108"/>
    </row>
    <row r="510" spans="47:47">
      <c r="AU510" s="108"/>
    </row>
    <row r="511" spans="47:47">
      <c r="AU511" s="108"/>
    </row>
    <row r="512" spans="47:47">
      <c r="AU512" s="108"/>
    </row>
    <row r="513" spans="47:47">
      <c r="AU513" s="108"/>
    </row>
    <row r="514" spans="47:47">
      <c r="AU514" s="108"/>
    </row>
    <row r="515" spans="47:47">
      <c r="AU515" s="108"/>
    </row>
    <row r="516" spans="47:47">
      <c r="AU516" s="108"/>
    </row>
    <row r="517" spans="47:47">
      <c r="AU517" s="108"/>
    </row>
    <row r="518" spans="47:47">
      <c r="AU518" s="108"/>
    </row>
    <row r="519" spans="47:47">
      <c r="AU519" s="108"/>
    </row>
    <row r="520" spans="47:47">
      <c r="AU520" s="108"/>
    </row>
    <row r="521" spans="47:47">
      <c r="AU521" s="108"/>
    </row>
    <row r="522" spans="47:47">
      <c r="AU522" s="108"/>
    </row>
    <row r="523" spans="47:47">
      <c r="AU523" s="108"/>
    </row>
    <row r="524" spans="47:47">
      <c r="AU524" s="108"/>
    </row>
    <row r="525" spans="47:47">
      <c r="AU525" s="108"/>
    </row>
    <row r="526" spans="47:47">
      <c r="AU526" s="108"/>
    </row>
    <row r="527" spans="47:47">
      <c r="AU527" s="108"/>
    </row>
    <row r="528" spans="47:47">
      <c r="AU528" s="108"/>
    </row>
    <row r="529" spans="47:47">
      <c r="AU529" s="108"/>
    </row>
    <row r="530" spans="47:47">
      <c r="AU530" s="108"/>
    </row>
    <row r="531" spans="47:47">
      <c r="AU531" s="108"/>
    </row>
    <row r="532" spans="47:47">
      <c r="AU532" s="108"/>
    </row>
    <row r="533" spans="47:47">
      <c r="AU533" s="108"/>
    </row>
    <row r="534" spans="47:47">
      <c r="AU534" s="108"/>
    </row>
    <row r="535" spans="47:47">
      <c r="AU535" s="108"/>
    </row>
    <row r="536" spans="47:47">
      <c r="AU536" s="108"/>
    </row>
    <row r="537" spans="47:47">
      <c r="AU537" s="108"/>
    </row>
    <row r="538" spans="47:47">
      <c r="AU538" s="108"/>
    </row>
    <row r="539" spans="47:47">
      <c r="AU539" s="108"/>
    </row>
    <row r="540" spans="47:47">
      <c r="AU540" s="108"/>
    </row>
    <row r="541" spans="47:47">
      <c r="AU541" s="108"/>
    </row>
    <row r="542" spans="47:47">
      <c r="AU542" s="108"/>
    </row>
    <row r="543" spans="47:47">
      <c r="AU543" s="108"/>
    </row>
    <row r="544" spans="47:47">
      <c r="AU544" s="108"/>
    </row>
    <row r="545" spans="47:47">
      <c r="AU545" s="108"/>
    </row>
    <row r="546" spans="47:47">
      <c r="AU546" s="108"/>
    </row>
    <row r="547" spans="47:47">
      <c r="AU547" s="108"/>
    </row>
    <row r="548" spans="47:47">
      <c r="AU548" s="108"/>
    </row>
    <row r="549" spans="47:47">
      <c r="AU549" s="108"/>
    </row>
    <row r="550" spans="47:47">
      <c r="AU550" s="108"/>
    </row>
    <row r="551" spans="47:47">
      <c r="AU551" s="108"/>
    </row>
    <row r="552" spans="47:47">
      <c r="AU552" s="108"/>
    </row>
    <row r="553" spans="47:47">
      <c r="AU553" s="108"/>
    </row>
    <row r="554" spans="47:47">
      <c r="AU554" s="108"/>
    </row>
    <row r="555" spans="47:47">
      <c r="AU555" s="108"/>
    </row>
    <row r="556" spans="47:47">
      <c r="AU556" s="108"/>
    </row>
    <row r="557" spans="47:47">
      <c r="AU557" s="108"/>
    </row>
    <row r="558" spans="47:47">
      <c r="AU558" s="108"/>
    </row>
    <row r="559" spans="47:47">
      <c r="AU559" s="108"/>
    </row>
    <row r="560" spans="47:47">
      <c r="AU560" s="108"/>
    </row>
    <row r="561" spans="47:47">
      <c r="AU561" s="108"/>
    </row>
    <row r="562" spans="47:47">
      <c r="AU562" s="108"/>
    </row>
    <row r="563" spans="47:47">
      <c r="AU563" s="108"/>
    </row>
    <row r="564" spans="47:47">
      <c r="AU564" s="108"/>
    </row>
    <row r="565" spans="47:47">
      <c r="AU565" s="108"/>
    </row>
    <row r="566" spans="47:47">
      <c r="AU566" s="108"/>
    </row>
    <row r="567" spans="47:47">
      <c r="AU567" s="108"/>
    </row>
    <row r="568" spans="47:47">
      <c r="AU568" s="108"/>
    </row>
    <row r="569" spans="47:47">
      <c r="AU569" s="108"/>
    </row>
    <row r="570" spans="47:47">
      <c r="AU570" s="108"/>
    </row>
    <row r="571" spans="47:47">
      <c r="AU571" s="108"/>
    </row>
    <row r="572" spans="47:47">
      <c r="AU572" s="108"/>
    </row>
    <row r="573" spans="47:47">
      <c r="AU573" s="108"/>
    </row>
    <row r="574" spans="47:47">
      <c r="AU574" s="108"/>
    </row>
    <row r="575" spans="47:47">
      <c r="AU575" s="108"/>
    </row>
    <row r="576" spans="47:47">
      <c r="AU576" s="108"/>
    </row>
    <row r="577" spans="47:47">
      <c r="AU577" s="108"/>
    </row>
    <row r="578" spans="47:47">
      <c r="AU578" s="108"/>
    </row>
    <row r="579" spans="47:47">
      <c r="AU579" s="108"/>
    </row>
    <row r="580" spans="47:47">
      <c r="AU580" s="108"/>
    </row>
    <row r="581" spans="47:47">
      <c r="AU581" s="108"/>
    </row>
    <row r="582" spans="47:47">
      <c r="AU582" s="108"/>
    </row>
    <row r="583" spans="47:47">
      <c r="AU583" s="108"/>
    </row>
    <row r="584" spans="47:47">
      <c r="AU584" s="108"/>
    </row>
    <row r="585" spans="47:47">
      <c r="AU585" s="108"/>
    </row>
    <row r="586" spans="47:47">
      <c r="AU586" s="108"/>
    </row>
    <row r="587" spans="47:47">
      <c r="AU587" s="108"/>
    </row>
    <row r="588" spans="47:47">
      <c r="AU588" s="108"/>
    </row>
    <row r="589" spans="47:47">
      <c r="AU589" s="108"/>
    </row>
    <row r="590" spans="47:47">
      <c r="AU590" s="108"/>
    </row>
    <row r="591" spans="47:47">
      <c r="AU591" s="108"/>
    </row>
    <row r="592" spans="47:47">
      <c r="AU592" s="108"/>
    </row>
    <row r="593" spans="47:47">
      <c r="AU593" s="108"/>
    </row>
    <row r="594" spans="47:47">
      <c r="AU594" s="108"/>
    </row>
    <row r="595" spans="47:47">
      <c r="AU595" s="108"/>
    </row>
    <row r="596" spans="47:47">
      <c r="AU596" s="108"/>
    </row>
    <row r="597" spans="47:47">
      <c r="AU597" s="108"/>
    </row>
    <row r="598" spans="47:47">
      <c r="AU598" s="108"/>
    </row>
    <row r="599" spans="47:47">
      <c r="AU599" s="108"/>
    </row>
    <row r="600" spans="47:47">
      <c r="AU600" s="108"/>
    </row>
    <row r="601" spans="47:47">
      <c r="AU601" s="108"/>
    </row>
    <row r="602" spans="47:47">
      <c r="AU602" s="108"/>
    </row>
    <row r="603" spans="47:47">
      <c r="AU603" s="108"/>
    </row>
    <row r="604" spans="47:47">
      <c r="AU604" s="108"/>
    </row>
    <row r="605" spans="47:47">
      <c r="AU605" s="108"/>
    </row>
    <row r="606" spans="47:47">
      <c r="AU606" s="108"/>
    </row>
    <row r="607" spans="47:47">
      <c r="AU607" s="108"/>
    </row>
    <row r="608" spans="47:47">
      <c r="AU608" s="108"/>
    </row>
    <row r="609" spans="47:47">
      <c r="AU609" s="108"/>
    </row>
    <row r="610" spans="47:47">
      <c r="AU610" s="108"/>
    </row>
    <row r="611" spans="47:47">
      <c r="AU611" s="108"/>
    </row>
    <row r="612" spans="47:47">
      <c r="AU612" s="108"/>
    </row>
    <row r="613" spans="47:47">
      <c r="AU613" s="108"/>
    </row>
    <row r="614" spans="47:47">
      <c r="AU614" s="108"/>
    </row>
    <row r="615" spans="47:47">
      <c r="AU615" s="108"/>
    </row>
    <row r="616" spans="47:47">
      <c r="AU616" s="108"/>
    </row>
    <row r="617" spans="47:47">
      <c r="AU617" s="108"/>
    </row>
    <row r="618" spans="47:47">
      <c r="AU618" s="108"/>
    </row>
    <row r="619" spans="47:47">
      <c r="AU619" s="108"/>
    </row>
    <row r="620" spans="47:47">
      <c r="AU620" s="108"/>
    </row>
    <row r="621" spans="47:47">
      <c r="AU621" s="108"/>
    </row>
    <row r="622" spans="47:47">
      <c r="AU622" s="108"/>
    </row>
    <row r="623" spans="47:47">
      <c r="AU623" s="108"/>
    </row>
    <row r="624" spans="47:47">
      <c r="AU624" s="108"/>
    </row>
    <row r="625" spans="47:47">
      <c r="AU625" s="108"/>
    </row>
    <row r="626" spans="47:47">
      <c r="AU626" s="108"/>
    </row>
    <row r="627" spans="47:47">
      <c r="AU627" s="108"/>
    </row>
    <row r="628" spans="47:47">
      <c r="AU628" s="108"/>
    </row>
    <row r="629" spans="47:47">
      <c r="AU629" s="108"/>
    </row>
    <row r="630" spans="47:47">
      <c r="AU630" s="108"/>
    </row>
    <row r="631" spans="47:47">
      <c r="AU631" s="108"/>
    </row>
    <row r="632" spans="47:47">
      <c r="AU632" s="108"/>
    </row>
    <row r="633" spans="47:47">
      <c r="AU633" s="108"/>
    </row>
    <row r="634" spans="47:47">
      <c r="AU634" s="108"/>
    </row>
    <row r="635" spans="47:47">
      <c r="AU635" s="108"/>
    </row>
    <row r="636" spans="47:47">
      <c r="AU636" s="108"/>
    </row>
    <row r="637" spans="47:47">
      <c r="AU637" s="108"/>
    </row>
    <row r="638" spans="47:47">
      <c r="AU638" s="108"/>
    </row>
    <row r="639" spans="47:47">
      <c r="AU639" s="108"/>
    </row>
    <row r="640" spans="47:47">
      <c r="AU640" s="108"/>
    </row>
    <row r="641" spans="47:47">
      <c r="AU641" s="108"/>
    </row>
    <row r="642" spans="47:47">
      <c r="AU642" s="108"/>
    </row>
    <row r="643" spans="47:47">
      <c r="AU643" s="108"/>
    </row>
    <row r="644" spans="47:47">
      <c r="AU644" s="108"/>
    </row>
    <row r="645" spans="47:47">
      <c r="AU645" s="108"/>
    </row>
    <row r="646" spans="47:47">
      <c r="AU646" s="108"/>
    </row>
    <row r="647" spans="47:47">
      <c r="AU647" s="108"/>
    </row>
    <row r="648" spans="47:47">
      <c r="AU648" s="108"/>
    </row>
    <row r="649" spans="47:47">
      <c r="AU649" s="108"/>
    </row>
    <row r="650" spans="47:47">
      <c r="AU650" s="108"/>
    </row>
    <row r="651" spans="47:47">
      <c r="AU651" s="108"/>
    </row>
    <row r="652" spans="47:47">
      <c r="AU652" s="108"/>
    </row>
    <row r="653" spans="47:47">
      <c r="AU653" s="108"/>
    </row>
    <row r="654" spans="47:47">
      <c r="AU654" s="108"/>
    </row>
    <row r="655" spans="47:47">
      <c r="AU655" s="108"/>
    </row>
    <row r="656" spans="47:47">
      <c r="AU656" s="108"/>
    </row>
    <row r="657" spans="47:47">
      <c r="AU657" s="108"/>
    </row>
    <row r="658" spans="47:47">
      <c r="AU658" s="108"/>
    </row>
    <row r="659" spans="47:47">
      <c r="AU659" s="108"/>
    </row>
    <row r="660" spans="47:47">
      <c r="AU660" s="108"/>
    </row>
    <row r="661" spans="47:47">
      <c r="AU661" s="108"/>
    </row>
    <row r="662" spans="47:47">
      <c r="AU662" s="108"/>
    </row>
    <row r="663" spans="47:47">
      <c r="AU663" s="108"/>
    </row>
    <row r="664" spans="47:47">
      <c r="AU664" s="108"/>
    </row>
    <row r="665" spans="47:47">
      <c r="AU665" s="108"/>
    </row>
    <row r="666" spans="47:47">
      <c r="AU666" s="108"/>
    </row>
    <row r="667" spans="47:47">
      <c r="AU667" s="108"/>
    </row>
    <row r="668" spans="47:47">
      <c r="AU668" s="108"/>
    </row>
    <row r="669" spans="47:47">
      <c r="AU669" s="108"/>
    </row>
    <row r="670" spans="47:47">
      <c r="AU670" s="108"/>
    </row>
    <row r="671" spans="47:47">
      <c r="AU671" s="108"/>
    </row>
    <row r="672" spans="47:47">
      <c r="AU672" s="108"/>
    </row>
    <row r="673" spans="47:47">
      <c r="AU673" s="108"/>
    </row>
    <row r="674" spans="47:47">
      <c r="AU674" s="108"/>
    </row>
    <row r="675" spans="47:47">
      <c r="AU675" s="108"/>
    </row>
    <row r="676" spans="47:47">
      <c r="AU676" s="108"/>
    </row>
    <row r="677" spans="47:47">
      <c r="AU677" s="108"/>
    </row>
    <row r="678" spans="47:47">
      <c r="AU678" s="108"/>
    </row>
    <row r="679" spans="47:47">
      <c r="AU679" s="108"/>
    </row>
  </sheetData>
  <autoFilter ref="A1:AU122" xr:uid="{00000000-0001-0000-0100-000000000000}">
    <filterColumn colId="1">
      <filters>
        <filter val="CARTAGENA INTELIGENTE CON TODOS Y PARA TODOS"/>
        <filter val="CARTAGENA INTELIGENTE CON TODOS Y PARA TODOS."/>
      </filters>
    </filterColumn>
    <filterColumn colId="7">
      <filters>
        <filter val="VIGILANCIA DE LAS PLAYAS DEL DISTRITO DE CARTAGENA"/>
      </filters>
    </filterColumn>
  </autoFilter>
  <mergeCells count="502">
    <mergeCell ref="AK115:AK122"/>
    <mergeCell ref="AG95:AG102"/>
    <mergeCell ref="T104:T108"/>
    <mergeCell ref="AH115:AH122"/>
    <mergeCell ref="AH95:AH102"/>
    <mergeCell ref="U95:U102"/>
    <mergeCell ref="A126:Q126"/>
    <mergeCell ref="A127:Q127"/>
    <mergeCell ref="A128:Q128"/>
    <mergeCell ref="T123:Z123"/>
    <mergeCell ref="AG115:AG122"/>
    <mergeCell ref="V104:V108"/>
    <mergeCell ref="U104:U108"/>
    <mergeCell ref="AG104:AG108"/>
    <mergeCell ref="AC95:AC102"/>
    <mergeCell ref="AE95:AE102"/>
    <mergeCell ref="J121:J122"/>
    <mergeCell ref="J119:J120"/>
    <mergeCell ref="J115:J118"/>
    <mergeCell ref="M115:M118"/>
    <mergeCell ref="K104:K108"/>
    <mergeCell ref="L104:L108"/>
    <mergeCell ref="M104:M108"/>
    <mergeCell ref="K119:K120"/>
    <mergeCell ref="T94:Z94"/>
    <mergeCell ref="T103:Z103"/>
    <mergeCell ref="T109:Z109"/>
    <mergeCell ref="T112:Z112"/>
    <mergeCell ref="AR115:AR122"/>
    <mergeCell ref="AP65:AP72"/>
    <mergeCell ref="AQ83:AQ84"/>
    <mergeCell ref="AL83:AL84"/>
    <mergeCell ref="AO104:AO108"/>
    <mergeCell ref="AP104:AP108"/>
    <mergeCell ref="AI115:AI122"/>
    <mergeCell ref="AJ115:AJ122"/>
    <mergeCell ref="AN115:AN122"/>
    <mergeCell ref="AL115:AL122"/>
    <mergeCell ref="AK95:AK102"/>
    <mergeCell ref="AJ104:AJ108"/>
    <mergeCell ref="AK104:AK108"/>
    <mergeCell ref="AM104:AM108"/>
    <mergeCell ref="AI95:AI102"/>
    <mergeCell ref="AL95:AL102"/>
    <mergeCell ref="AL104:AL108"/>
    <mergeCell ref="AN104:AN108"/>
    <mergeCell ref="AN95:AN102"/>
    <mergeCell ref="AJ95:AJ102"/>
    <mergeCell ref="AS115:AS122"/>
    <mergeCell ref="AI86:AI93"/>
    <mergeCell ref="AJ86:AJ93"/>
    <mergeCell ref="AQ86:AQ93"/>
    <mergeCell ref="AO86:AO93"/>
    <mergeCell ref="AK86:AK93"/>
    <mergeCell ref="AL86:AL93"/>
    <mergeCell ref="AP86:AP93"/>
    <mergeCell ref="AT2:AT8"/>
    <mergeCell ref="AN14:AN18"/>
    <mergeCell ref="AR14:AR18"/>
    <mergeCell ref="AS14:AS18"/>
    <mergeCell ref="AT15:AT18"/>
    <mergeCell ref="AT24:AT28"/>
    <mergeCell ref="AT36:AT38"/>
    <mergeCell ref="AT53:AT63"/>
    <mergeCell ref="AT65:AT72"/>
    <mergeCell ref="AR24:AR28"/>
    <mergeCell ref="AS24:AS28"/>
    <mergeCell ref="AR36:AR38"/>
    <mergeCell ref="AS36:AS38"/>
    <mergeCell ref="AR42:AR46"/>
    <mergeCell ref="AS42:AS46"/>
    <mergeCell ref="AP42:AP46"/>
    <mergeCell ref="AT95:AT102"/>
    <mergeCell ref="AT104:AT108"/>
    <mergeCell ref="AR47:AR51"/>
    <mergeCell ref="AS47:AS51"/>
    <mergeCell ref="AR53:AR63"/>
    <mergeCell ref="AS53:AS63"/>
    <mergeCell ref="AR65:AR72"/>
    <mergeCell ref="AS65:AS72"/>
    <mergeCell ref="AR75:AR81"/>
    <mergeCell ref="AS75:AS81"/>
    <mergeCell ref="AR83:AR84"/>
    <mergeCell ref="AS83:AS84"/>
    <mergeCell ref="AR86:AR93"/>
    <mergeCell ref="AS86:AS93"/>
    <mergeCell ref="AR95:AR102"/>
    <mergeCell ref="AS95:AS102"/>
    <mergeCell ref="AR104:AR108"/>
    <mergeCell ref="AS104:AS108"/>
    <mergeCell ref="I42:I51"/>
    <mergeCell ref="G42:G51"/>
    <mergeCell ref="G53:G62"/>
    <mergeCell ref="J53:J62"/>
    <mergeCell ref="A64:A72"/>
    <mergeCell ref="B64:B72"/>
    <mergeCell ref="AN24:AN28"/>
    <mergeCell ref="AO19:AO22"/>
    <mergeCell ref="AT86:AT93"/>
    <mergeCell ref="AQ42:AQ46"/>
    <mergeCell ref="AQ65:AQ72"/>
    <mergeCell ref="AQ75:AQ81"/>
    <mergeCell ref="Z65:Z72"/>
    <mergeCell ref="T73:Z73"/>
    <mergeCell ref="T82:Z82"/>
    <mergeCell ref="T85:Z85"/>
    <mergeCell ref="O95:O102"/>
    <mergeCell ref="A85:Q85"/>
    <mergeCell ref="L86:L92"/>
    <mergeCell ref="M86:M92"/>
    <mergeCell ref="N86:N92"/>
    <mergeCell ref="O86:O92"/>
    <mergeCell ref="P86:P92"/>
    <mergeCell ref="Q86:Q92"/>
    <mergeCell ref="I53:I62"/>
    <mergeCell ref="L65:L72"/>
    <mergeCell ref="G95:G102"/>
    <mergeCell ref="G19:G22"/>
    <mergeCell ref="O24:O27"/>
    <mergeCell ref="U19:U20"/>
    <mergeCell ref="M65:M72"/>
    <mergeCell ref="N65:N72"/>
    <mergeCell ref="P65:P72"/>
    <mergeCell ref="Q65:Q72"/>
    <mergeCell ref="H95:H102"/>
    <mergeCell ref="I95:I102"/>
    <mergeCell ref="K95:K102"/>
    <mergeCell ref="L95:L102"/>
    <mergeCell ref="M95:M102"/>
    <mergeCell ref="J95:J102"/>
    <mergeCell ref="K53:K62"/>
    <mergeCell ref="L53:L62"/>
    <mergeCell ref="M53:M62"/>
    <mergeCell ref="P53:P62"/>
    <mergeCell ref="N53:N62"/>
    <mergeCell ref="L24:L27"/>
    <mergeCell ref="U86:U93"/>
    <mergeCell ref="T95:T102"/>
    <mergeCell ref="N95:N102"/>
    <mergeCell ref="AM53:AM62"/>
    <mergeCell ref="AN42:AN46"/>
    <mergeCell ref="AN47:AN51"/>
    <mergeCell ref="AP83:AP84"/>
    <mergeCell ref="AN83:AN84"/>
    <mergeCell ref="AN75:AN81"/>
    <mergeCell ref="AP75:AP81"/>
    <mergeCell ref="AO83:AO84"/>
    <mergeCell ref="AO42:AO46"/>
    <mergeCell ref="AN53:AN62"/>
    <mergeCell ref="AM42:AM46"/>
    <mergeCell ref="AM47:AM51"/>
    <mergeCell ref="AM65:AM72"/>
    <mergeCell ref="S119:S120"/>
    <mergeCell ref="S121:S122"/>
    <mergeCell ref="A94:Q94"/>
    <mergeCell ref="AV83:AV84"/>
    <mergeCell ref="AV54:AV55"/>
    <mergeCell ref="AK75:AK81"/>
    <mergeCell ref="AM83:AM84"/>
    <mergeCell ref="AI83:AI84"/>
    <mergeCell ref="AO65:AO72"/>
    <mergeCell ref="AK65:AK72"/>
    <mergeCell ref="AL65:AL72"/>
    <mergeCell ref="AN65:AN72"/>
    <mergeCell ref="AJ53:AJ62"/>
    <mergeCell ref="AO75:AO81"/>
    <mergeCell ref="AI65:AI72"/>
    <mergeCell ref="AJ83:AJ84"/>
    <mergeCell ref="AJ65:AJ72"/>
    <mergeCell ref="AI75:AI81"/>
    <mergeCell ref="AI53:AI62"/>
    <mergeCell ref="AL75:AL81"/>
    <mergeCell ref="AJ75:AJ81"/>
    <mergeCell ref="AL53:AL62"/>
    <mergeCell ref="AT75:AT81"/>
    <mergeCell ref="AT83:AT84"/>
    <mergeCell ref="B95:B102"/>
    <mergeCell ref="C95:C102"/>
    <mergeCell ref="D95:D102"/>
    <mergeCell ref="E95:E102"/>
    <mergeCell ref="A115:A122"/>
    <mergeCell ref="I115:I118"/>
    <mergeCell ref="V86:V92"/>
    <mergeCell ref="T86:T93"/>
    <mergeCell ref="AD86:AD93"/>
    <mergeCell ref="N121:N122"/>
    <mergeCell ref="O121:O122"/>
    <mergeCell ref="N104:N108"/>
    <mergeCell ref="O104:O108"/>
    <mergeCell ref="AB95:AB102"/>
    <mergeCell ref="AD95:AD102"/>
    <mergeCell ref="V95:V102"/>
    <mergeCell ref="N115:N118"/>
    <mergeCell ref="Q121:Q122"/>
    <mergeCell ref="P121:P122"/>
    <mergeCell ref="T115:T122"/>
    <mergeCell ref="U115:U122"/>
    <mergeCell ref="V115:V122"/>
    <mergeCell ref="P119:P120"/>
    <mergeCell ref="Q119:Q120"/>
    <mergeCell ref="F115:F122"/>
    <mergeCell ref="F104:F108"/>
    <mergeCell ref="H115:H122"/>
    <mergeCell ref="H104:H108"/>
    <mergeCell ref="A113:Q113"/>
    <mergeCell ref="A114:Q114"/>
    <mergeCell ref="I104:I108"/>
    <mergeCell ref="J104:J108"/>
    <mergeCell ref="I119:I120"/>
    <mergeCell ref="L115:L118"/>
    <mergeCell ref="I121:I122"/>
    <mergeCell ref="P104:P108"/>
    <mergeCell ref="P115:P118"/>
    <mergeCell ref="N119:N120"/>
    <mergeCell ref="K121:K122"/>
    <mergeCell ref="L121:L122"/>
    <mergeCell ref="M121:M122"/>
    <mergeCell ref="L119:L120"/>
    <mergeCell ref="M119:M120"/>
    <mergeCell ref="K115:K118"/>
    <mergeCell ref="B115:B122"/>
    <mergeCell ref="C115:C122"/>
    <mergeCell ref="D115:D122"/>
    <mergeCell ref="C14:C17"/>
    <mergeCell ref="D14:D17"/>
    <mergeCell ref="C64:C72"/>
    <mergeCell ref="E53:E62"/>
    <mergeCell ref="F53:F62"/>
    <mergeCell ref="A73:Q73"/>
    <mergeCell ref="A74:Q74"/>
    <mergeCell ref="A82:Q82"/>
    <mergeCell ref="O115:O118"/>
    <mergeCell ref="B53:B62"/>
    <mergeCell ref="C53:C62"/>
    <mergeCell ref="D53:D62"/>
    <mergeCell ref="K65:K72"/>
    <mergeCell ref="I65:I72"/>
    <mergeCell ref="H65:H72"/>
    <mergeCell ref="E65:E72"/>
    <mergeCell ref="D65:D72"/>
    <mergeCell ref="J65:J72"/>
    <mergeCell ref="E115:E122"/>
    <mergeCell ref="B104:B108"/>
    <mergeCell ref="C104:C108"/>
    <mergeCell ref="D104:D108"/>
    <mergeCell ref="E104:E108"/>
    <mergeCell ref="F95:F102"/>
    <mergeCell ref="H2:H8"/>
    <mergeCell ref="J3:J4"/>
    <mergeCell ref="A2:A8"/>
    <mergeCell ref="B2:B8"/>
    <mergeCell ref="C2:C8"/>
    <mergeCell ref="D2:D8"/>
    <mergeCell ref="A24:A28"/>
    <mergeCell ref="B24:B28"/>
    <mergeCell ref="C24:C28"/>
    <mergeCell ref="D24:D28"/>
    <mergeCell ref="E24:E28"/>
    <mergeCell ref="E2:E8"/>
    <mergeCell ref="A19:A22"/>
    <mergeCell ref="B19:B22"/>
    <mergeCell ref="C19:C22"/>
    <mergeCell ref="D19:D22"/>
    <mergeCell ref="E19:E22"/>
    <mergeCell ref="A14:A17"/>
    <mergeCell ref="B14:B17"/>
    <mergeCell ref="A9:Q9"/>
    <mergeCell ref="A12:Q12"/>
    <mergeCell ref="A18:Q18"/>
    <mergeCell ref="A23:Q23"/>
    <mergeCell ref="J24:J27"/>
    <mergeCell ref="H35:H38"/>
    <mergeCell ref="I24:I27"/>
    <mergeCell ref="AF5:AF8"/>
    <mergeCell ref="F2:F8"/>
    <mergeCell ref="F19:F22"/>
    <mergeCell ref="J5:J8"/>
    <mergeCell ref="M5:M8"/>
    <mergeCell ref="T14:T17"/>
    <mergeCell ref="U14:U17"/>
    <mergeCell ref="AD2:AD8"/>
    <mergeCell ref="AE2:AE8"/>
    <mergeCell ref="I3:I4"/>
    <mergeCell ref="K3:K4"/>
    <mergeCell ref="L3:L4"/>
    <mergeCell ref="M3:M4"/>
    <mergeCell ref="I5:I8"/>
    <mergeCell ref="K5:K8"/>
    <mergeCell ref="L5:L8"/>
    <mergeCell ref="G2:G8"/>
    <mergeCell ref="H19:H22"/>
    <mergeCell ref="G14:G17"/>
    <mergeCell ref="Q3:Q4"/>
    <mergeCell ref="Q5:Q8"/>
    <mergeCell ref="H14:H17"/>
    <mergeCell ref="AB2:AB8"/>
    <mergeCell ref="AC2:AC8"/>
    <mergeCell ref="O5:O8"/>
    <mergeCell ref="T2:T8"/>
    <mergeCell ref="R3:R4"/>
    <mergeCell ref="S3:S4"/>
    <mergeCell ref="R5:R8"/>
    <mergeCell ref="S5:S8"/>
    <mergeCell ref="X35:X38"/>
    <mergeCell ref="P3:P4"/>
    <mergeCell ref="A10:Q10"/>
    <mergeCell ref="A11:Q11"/>
    <mergeCell ref="T9:Z9"/>
    <mergeCell ref="T18:Z18"/>
    <mergeCell ref="T21:Z21"/>
    <mergeCell ref="T23:Z23"/>
    <mergeCell ref="T29:Z29"/>
    <mergeCell ref="T19:T20"/>
    <mergeCell ref="R24:R27"/>
    <mergeCell ref="S24:S27"/>
    <mergeCell ref="N3:N4"/>
    <mergeCell ref="N5:N8"/>
    <mergeCell ref="P5:P8"/>
    <mergeCell ref="O3:O4"/>
    <mergeCell ref="P24:P27"/>
    <mergeCell ref="Q24:Q27"/>
    <mergeCell ref="V14:V17"/>
    <mergeCell ref="V2:V8"/>
    <mergeCell ref="Q42:Q51"/>
    <mergeCell ref="T32:Z32"/>
    <mergeCell ref="T34:Z34"/>
    <mergeCell ref="T39:Z39"/>
    <mergeCell ref="AO36:AO38"/>
    <mergeCell ref="AN36:AN38"/>
    <mergeCell ref="AO31:AO35"/>
    <mergeCell ref="AO24:AO28"/>
    <mergeCell ref="AK31:AK35"/>
    <mergeCell ref="AJ36:AJ38"/>
    <mergeCell ref="AH2:AH8"/>
    <mergeCell ref="AM24:AM28"/>
    <mergeCell ref="AJ47:AJ51"/>
    <mergeCell ref="AL24:AL28"/>
    <mergeCell ref="AI47:AI51"/>
    <mergeCell ref="AK20:AK22"/>
    <mergeCell ref="AI42:AI46"/>
    <mergeCell ref="AI24:AI28"/>
    <mergeCell ref="AJ24:AJ28"/>
    <mergeCell ref="AK24:AK28"/>
    <mergeCell ref="AS2:AS8"/>
    <mergeCell ref="AK2:AK8"/>
    <mergeCell ref="K42:K51"/>
    <mergeCell ref="K24:K27"/>
    <mergeCell ref="T35:T38"/>
    <mergeCell ref="U35:U38"/>
    <mergeCell ref="T24:T27"/>
    <mergeCell ref="U24:U27"/>
    <mergeCell ref="V24:V27"/>
    <mergeCell ref="AH31:AH38"/>
    <mergeCell ref="AH42:AH46"/>
    <mergeCell ref="AH47:AH51"/>
    <mergeCell ref="AG42:AG51"/>
    <mergeCell ref="A41:Q41"/>
    <mergeCell ref="O42:O51"/>
    <mergeCell ref="P42:P51"/>
    <mergeCell ref="H24:H28"/>
    <mergeCell ref="F24:F28"/>
    <mergeCell ref="M24:M27"/>
    <mergeCell ref="N24:N27"/>
    <mergeCell ref="A29:Q29"/>
    <mergeCell ref="A30:Q30"/>
    <mergeCell ref="A32:Q32"/>
    <mergeCell ref="A34:Q34"/>
    <mergeCell ref="AH24:AH28"/>
    <mergeCell ref="AJ42:AJ46"/>
    <mergeCell ref="AU3:AU4"/>
    <mergeCell ref="U2:U8"/>
    <mergeCell ref="AO14:AO17"/>
    <mergeCell ref="AP14:AP17"/>
    <mergeCell ref="AQ14:AQ17"/>
    <mergeCell ref="AI14:AI17"/>
    <mergeCell ref="AJ14:AJ17"/>
    <mergeCell ref="AK14:AK17"/>
    <mergeCell ref="AL14:AL17"/>
    <mergeCell ref="AO2:AO5"/>
    <mergeCell ref="AL2:AL8"/>
    <mergeCell ref="AN2:AN8"/>
    <mergeCell ref="AM2:AM8"/>
    <mergeCell ref="AI2:AI8"/>
    <mergeCell ref="AJ2:AJ8"/>
    <mergeCell ref="AP3:AP4"/>
    <mergeCell ref="AQ3:AQ4"/>
    <mergeCell ref="AF3:AF4"/>
    <mergeCell ref="AG14:AG17"/>
    <mergeCell ref="AH14:AH17"/>
    <mergeCell ref="AG2:AG8"/>
    <mergeCell ref="AR2:AR8"/>
    <mergeCell ref="AH53:AH62"/>
    <mergeCell ref="AF65:AF72"/>
    <mergeCell ref="V83:V84"/>
    <mergeCell ref="AL36:AL38"/>
    <mergeCell ref="AK42:AK46"/>
    <mergeCell ref="AL42:AL46"/>
    <mergeCell ref="AK36:AK38"/>
    <mergeCell ref="AI36:AI38"/>
    <mergeCell ref="AI31:AI35"/>
    <mergeCell ref="AG31:AG35"/>
    <mergeCell ref="AG36:AG38"/>
    <mergeCell ref="AK53:AK62"/>
    <mergeCell ref="AK83:AK84"/>
    <mergeCell ref="AL47:AL51"/>
    <mergeCell ref="AK47:AK51"/>
    <mergeCell ref="E42:E51"/>
    <mergeCell ref="J42:J51"/>
    <mergeCell ref="F42:F51"/>
    <mergeCell ref="AI20:AI22"/>
    <mergeCell ref="AH19:AH22"/>
    <mergeCell ref="AG19:AG22"/>
    <mergeCell ref="T83:T84"/>
    <mergeCell ref="U83:U84"/>
    <mergeCell ref="R42:R51"/>
    <mergeCell ref="S42:S51"/>
    <mergeCell ref="R53:R62"/>
    <mergeCell ref="S53:S62"/>
    <mergeCell ref="R65:R72"/>
    <mergeCell ref="S65:S72"/>
    <mergeCell ref="T42:T51"/>
    <mergeCell ref="AG75:AG81"/>
    <mergeCell ref="U65:U72"/>
    <mergeCell ref="T75:T81"/>
    <mergeCell ref="V65:V72"/>
    <mergeCell ref="T53:T62"/>
    <mergeCell ref="U53:U62"/>
    <mergeCell ref="AD65:AD72"/>
    <mergeCell ref="AG65:AG72"/>
    <mergeCell ref="AH65:AH72"/>
    <mergeCell ref="Q104:Q108"/>
    <mergeCell ref="Q115:Q118"/>
    <mergeCell ref="A40:Q40"/>
    <mergeCell ref="AG53:AG62"/>
    <mergeCell ref="U42:U51"/>
    <mergeCell ref="AD53:AD62"/>
    <mergeCell ref="AE53:AE62"/>
    <mergeCell ref="N42:N51"/>
    <mergeCell ref="AE65:AE72"/>
    <mergeCell ref="V53:V62"/>
    <mergeCell ref="O65:O72"/>
    <mergeCell ref="T65:T72"/>
    <mergeCell ref="V42:V51"/>
    <mergeCell ref="O53:O62"/>
    <mergeCell ref="T52:Z52"/>
    <mergeCell ref="T63:Z63"/>
    <mergeCell ref="A63:Q63"/>
    <mergeCell ref="H42:H62"/>
    <mergeCell ref="Q53:Q62"/>
    <mergeCell ref="M42:M51"/>
    <mergeCell ref="L42:L51"/>
    <mergeCell ref="B42:B51"/>
    <mergeCell ref="C42:C51"/>
    <mergeCell ref="D42:D51"/>
    <mergeCell ref="S95:S102"/>
    <mergeCell ref="R104:R108"/>
    <mergeCell ref="S104:S108"/>
    <mergeCell ref="AU121:AU122"/>
    <mergeCell ref="O119:O120"/>
    <mergeCell ref="AV3:AV5"/>
    <mergeCell ref="AU115:AU118"/>
    <mergeCell ref="AU119:AU120"/>
    <mergeCell ref="AU98:AU100"/>
    <mergeCell ref="P95:P102"/>
    <mergeCell ref="AM75:AM77"/>
    <mergeCell ref="AM78:AM81"/>
    <mergeCell ref="U75:U81"/>
    <mergeCell ref="V76:V81"/>
    <mergeCell ref="AE86:AE93"/>
    <mergeCell ref="AH83:AH84"/>
    <mergeCell ref="AH75:AH81"/>
    <mergeCell ref="AG83:AG84"/>
    <mergeCell ref="AG86:AG93"/>
    <mergeCell ref="AH86:AH93"/>
    <mergeCell ref="AM86:AM93"/>
    <mergeCell ref="AN86:AN93"/>
    <mergeCell ref="AH104:AH108"/>
    <mergeCell ref="AI104:AI108"/>
    <mergeCell ref="R115:R118"/>
    <mergeCell ref="S115:S118"/>
    <mergeCell ref="Q95:Q102"/>
    <mergeCell ref="E14:E17"/>
    <mergeCell ref="A13:Q13"/>
    <mergeCell ref="F14:F17"/>
    <mergeCell ref="A123:Q123"/>
    <mergeCell ref="A124:Q124"/>
    <mergeCell ref="A125:Q125"/>
    <mergeCell ref="R86:R92"/>
    <mergeCell ref="S86:S92"/>
    <mergeCell ref="A109:Q109"/>
    <mergeCell ref="A110:Q110"/>
    <mergeCell ref="A112:Q112"/>
    <mergeCell ref="A35:A38"/>
    <mergeCell ref="A42:A62"/>
    <mergeCell ref="A75:A81"/>
    <mergeCell ref="A83:A84"/>
    <mergeCell ref="A86:A93"/>
    <mergeCell ref="A95:A108"/>
    <mergeCell ref="R119:R120"/>
    <mergeCell ref="R121:R122"/>
    <mergeCell ref="A39:Q39"/>
    <mergeCell ref="R95:R102"/>
  </mergeCells>
  <phoneticPr fontId="1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16"/>
  <sheetViews>
    <sheetView tabSelected="1" topLeftCell="M1" zoomScale="77" zoomScaleNormal="77" workbookViewId="0">
      <pane ySplit="1" topLeftCell="A2" activePane="bottomLeft" state="frozen"/>
      <selection activeCell="S1" sqref="S1"/>
      <selection pane="bottomLeft" activeCell="M2" sqref="M2:M3"/>
    </sheetView>
  </sheetViews>
  <sheetFormatPr baseColWidth="10" defaultColWidth="11.453125" defaultRowHeight="14.5"/>
  <cols>
    <col min="1" max="1" width="23.81640625" style="1" customWidth="1"/>
    <col min="2" max="2" width="21.26953125" style="1" customWidth="1"/>
    <col min="3" max="3" width="29.1796875" style="1" customWidth="1"/>
    <col min="4" max="4" width="16.453125" style="1" customWidth="1"/>
    <col min="5" max="5" width="41.26953125" style="1" customWidth="1"/>
    <col min="6" max="7" width="32.1796875" style="1" customWidth="1"/>
    <col min="8" max="8" width="30.81640625" style="1" customWidth="1"/>
    <col min="9" max="9" width="51" style="4" customWidth="1"/>
    <col min="10" max="10" width="32.26953125" style="35" customWidth="1"/>
    <col min="11" max="11" width="40.1796875" style="1" customWidth="1"/>
    <col min="12" max="12" width="41.1796875" style="4" customWidth="1"/>
    <col min="13" max="13" width="22.1796875" style="1" customWidth="1"/>
    <col min="14" max="14" width="29.1796875" style="38" customWidth="1"/>
    <col min="15" max="15" width="23.453125" style="8" customWidth="1"/>
    <col min="16" max="16" width="22.1796875" style="39" hidden="1" customWidth="1"/>
    <col min="17" max="17" width="22.1796875" style="39" customWidth="1"/>
    <col min="18" max="19" width="25.36328125" customWidth="1"/>
    <col min="20" max="20" width="41.1796875" style="4" customWidth="1"/>
    <col min="21" max="21" width="49.54296875" style="1" hidden="1" customWidth="1"/>
    <col min="22" max="22" width="52.453125" style="4" hidden="1" customWidth="1"/>
    <col min="23" max="23" width="54.453125" style="4" hidden="1" customWidth="1"/>
    <col min="24" max="24" width="27.81640625" style="1" customWidth="1"/>
    <col min="25" max="25" width="27.81640625" style="1" hidden="1" customWidth="1"/>
    <col min="26" max="32" width="27.81640625" style="1" customWidth="1"/>
    <col min="33" max="33" width="23.81640625" style="1" customWidth="1"/>
    <col min="34" max="34" width="28.26953125" style="1" customWidth="1"/>
    <col min="35" max="35" width="31.81640625" style="1" customWidth="1"/>
    <col min="36" max="37" width="29.1796875" style="1" customWidth="1"/>
    <col min="38" max="39" width="32.7265625" style="1" customWidth="1"/>
    <col min="40" max="40" width="28.1796875" style="1" customWidth="1"/>
    <col min="41" max="47" width="37.26953125" style="1" customWidth="1"/>
    <col min="48" max="48" width="42.54296875" style="1" customWidth="1"/>
    <col min="49" max="50" width="37.26953125" style="1" customWidth="1"/>
    <col min="51" max="51" width="74.453125" style="7" customWidth="1"/>
    <col min="52" max="52" width="125.54296875" style="1" customWidth="1"/>
    <col min="53" max="16384" width="11.453125" style="1"/>
  </cols>
  <sheetData>
    <row r="1" spans="1:52" s="30" customFormat="1" ht="84" customHeight="1">
      <c r="A1" s="64" t="s">
        <v>0</v>
      </c>
      <c r="B1" s="64" t="s">
        <v>1</v>
      </c>
      <c r="C1" s="64" t="s">
        <v>2</v>
      </c>
      <c r="D1" s="64" t="s">
        <v>3</v>
      </c>
      <c r="E1" s="64" t="s">
        <v>4</v>
      </c>
      <c r="F1" s="64" t="s">
        <v>5</v>
      </c>
      <c r="G1" s="41" t="s">
        <v>6</v>
      </c>
      <c r="H1" s="64" t="s">
        <v>7</v>
      </c>
      <c r="I1" s="64" t="s">
        <v>8</v>
      </c>
      <c r="J1" s="27" t="s">
        <v>9</v>
      </c>
      <c r="K1" s="64" t="s">
        <v>519</v>
      </c>
      <c r="L1" s="64" t="s">
        <v>10</v>
      </c>
      <c r="M1" s="64" t="s">
        <v>11</v>
      </c>
      <c r="N1" s="64" t="s">
        <v>14</v>
      </c>
      <c r="O1" s="64" t="s">
        <v>15</v>
      </c>
      <c r="P1" s="64" t="s">
        <v>520</v>
      </c>
      <c r="Q1" s="41" t="s">
        <v>521</v>
      </c>
      <c r="R1" s="63" t="s">
        <v>751</v>
      </c>
      <c r="S1" s="63" t="s">
        <v>752</v>
      </c>
      <c r="T1" s="64" t="s">
        <v>16</v>
      </c>
      <c r="U1" s="64" t="s">
        <v>17</v>
      </c>
      <c r="V1" s="64" t="s">
        <v>18</v>
      </c>
      <c r="W1" s="64" t="s">
        <v>19</v>
      </c>
      <c r="X1" s="64" t="s">
        <v>20</v>
      </c>
      <c r="Y1" s="64" t="s">
        <v>21</v>
      </c>
      <c r="Z1" s="41" t="s">
        <v>22</v>
      </c>
      <c r="AA1" s="92" t="s">
        <v>800</v>
      </c>
      <c r="AB1" s="64" t="s">
        <v>23</v>
      </c>
      <c r="AC1" s="64" t="s">
        <v>24</v>
      </c>
      <c r="AD1" s="28" t="s">
        <v>25</v>
      </c>
      <c r="AE1" s="28" t="s">
        <v>26</v>
      </c>
      <c r="AF1" s="28" t="s">
        <v>27</v>
      </c>
      <c r="AG1" s="64" t="s">
        <v>28</v>
      </c>
      <c r="AH1" s="64" t="s">
        <v>29</v>
      </c>
      <c r="AI1" s="27" t="s">
        <v>30</v>
      </c>
      <c r="AJ1" s="64" t="s">
        <v>31</v>
      </c>
      <c r="AK1" s="29" t="s">
        <v>32</v>
      </c>
      <c r="AL1" s="64" t="s">
        <v>33</v>
      </c>
      <c r="AM1" s="64" t="s">
        <v>34</v>
      </c>
      <c r="AN1" s="64" t="s">
        <v>35</v>
      </c>
      <c r="AO1" s="27" t="s">
        <v>36</v>
      </c>
      <c r="AP1" s="27" t="s">
        <v>37</v>
      </c>
      <c r="AQ1" s="27" t="s">
        <v>38</v>
      </c>
      <c r="AR1" s="77" t="s">
        <v>790</v>
      </c>
      <c r="AS1" s="77" t="s">
        <v>784</v>
      </c>
      <c r="AT1" s="77" t="s">
        <v>785</v>
      </c>
      <c r="AU1" s="77" t="s">
        <v>786</v>
      </c>
      <c r="AV1" s="78" t="s">
        <v>787</v>
      </c>
      <c r="AW1" s="63" t="s">
        <v>788</v>
      </c>
      <c r="AX1" s="77" t="s">
        <v>789</v>
      </c>
      <c r="AY1" s="27" t="s">
        <v>522</v>
      </c>
      <c r="AZ1" s="40" t="s">
        <v>523</v>
      </c>
    </row>
    <row r="2" spans="1:52" s="31" customFormat="1" ht="71" customHeight="1">
      <c r="A2" s="614" t="s">
        <v>41</v>
      </c>
      <c r="B2" s="596" t="s">
        <v>524</v>
      </c>
      <c r="C2" s="596" t="s">
        <v>525</v>
      </c>
      <c r="D2" s="615">
        <v>0.94</v>
      </c>
      <c r="E2" s="596" t="s">
        <v>526</v>
      </c>
      <c r="F2" s="594">
        <v>0.01</v>
      </c>
      <c r="G2" s="258"/>
      <c r="H2" s="570" t="s">
        <v>527</v>
      </c>
      <c r="I2" s="259" t="s">
        <v>528</v>
      </c>
      <c r="J2" s="260" t="s">
        <v>529</v>
      </c>
      <c r="K2" s="261">
        <v>0.9335</v>
      </c>
      <c r="L2" s="548" t="s">
        <v>530</v>
      </c>
      <c r="M2" s="548" t="s">
        <v>791</v>
      </c>
      <c r="N2" s="550"/>
      <c r="O2" s="595">
        <v>0.02</v>
      </c>
      <c r="P2" s="262" t="s">
        <v>531</v>
      </c>
      <c r="Q2" s="567"/>
      <c r="R2" s="593"/>
      <c r="S2" s="545">
        <f>2%/6.65%</f>
        <v>0.3007518796992481</v>
      </c>
      <c r="T2" s="570" t="s">
        <v>531</v>
      </c>
      <c r="U2" s="570" t="s">
        <v>531</v>
      </c>
      <c r="V2" s="570" t="s">
        <v>531</v>
      </c>
      <c r="W2" s="548" t="s">
        <v>531</v>
      </c>
      <c r="X2" s="568" t="s">
        <v>531</v>
      </c>
      <c r="Y2" s="568" t="s">
        <v>531</v>
      </c>
      <c r="Z2" s="568"/>
      <c r="AA2" s="263"/>
      <c r="AB2" s="264" t="s">
        <v>531</v>
      </c>
      <c r="AC2" s="264" t="s">
        <v>531</v>
      </c>
      <c r="AD2" s="264" t="s">
        <v>531</v>
      </c>
      <c r="AE2" s="264" t="s">
        <v>531</v>
      </c>
      <c r="AF2" s="264" t="s">
        <v>531</v>
      </c>
      <c r="AG2" s="596" t="s">
        <v>532</v>
      </c>
      <c r="AH2" s="596" t="s">
        <v>533</v>
      </c>
      <c r="AI2" s="576" t="s">
        <v>531</v>
      </c>
      <c r="AJ2" s="576" t="s">
        <v>531</v>
      </c>
      <c r="AK2" s="264" t="s">
        <v>531</v>
      </c>
      <c r="AL2" s="570" t="s">
        <v>531</v>
      </c>
      <c r="AM2" s="259"/>
      <c r="AN2" s="570" t="s">
        <v>531</v>
      </c>
      <c r="AO2" s="259" t="s">
        <v>531</v>
      </c>
      <c r="AP2" s="259" t="s">
        <v>531</v>
      </c>
      <c r="AQ2" s="259" t="s">
        <v>531</v>
      </c>
      <c r="AR2" s="265"/>
      <c r="AS2" s="265"/>
      <c r="AT2" s="265"/>
      <c r="AU2" s="265"/>
      <c r="AV2" s="554"/>
      <c r="AW2" s="554"/>
      <c r="AX2" s="554"/>
      <c r="AY2" s="596" t="s">
        <v>531</v>
      </c>
      <c r="AZ2" s="266" t="s">
        <v>794</v>
      </c>
    </row>
    <row r="3" spans="1:52" s="31" customFormat="1" ht="51" customHeight="1">
      <c r="A3" s="614"/>
      <c r="B3" s="596"/>
      <c r="C3" s="596"/>
      <c r="D3" s="596"/>
      <c r="E3" s="596"/>
      <c r="F3" s="591"/>
      <c r="G3" s="267"/>
      <c r="H3" s="570"/>
      <c r="I3" s="259"/>
      <c r="J3" s="260"/>
      <c r="K3" s="268"/>
      <c r="L3" s="548"/>
      <c r="M3" s="548"/>
      <c r="N3" s="550"/>
      <c r="O3" s="595"/>
      <c r="P3" s="262" t="s">
        <v>531</v>
      </c>
      <c r="Q3" s="567"/>
      <c r="R3" s="544"/>
      <c r="S3" s="545"/>
      <c r="T3" s="570"/>
      <c r="U3" s="570"/>
      <c r="V3" s="570"/>
      <c r="W3" s="548"/>
      <c r="X3" s="568"/>
      <c r="Y3" s="568"/>
      <c r="Z3" s="568"/>
      <c r="AA3" s="263"/>
      <c r="AB3" s="264" t="s">
        <v>531</v>
      </c>
      <c r="AC3" s="264" t="s">
        <v>531</v>
      </c>
      <c r="AD3" s="264" t="s">
        <v>531</v>
      </c>
      <c r="AE3" s="264" t="s">
        <v>531</v>
      </c>
      <c r="AF3" s="264" t="s">
        <v>531</v>
      </c>
      <c r="AG3" s="596"/>
      <c r="AH3" s="596"/>
      <c r="AI3" s="576"/>
      <c r="AJ3" s="576"/>
      <c r="AK3" s="264" t="s">
        <v>531</v>
      </c>
      <c r="AL3" s="570"/>
      <c r="AM3" s="269"/>
      <c r="AN3" s="570"/>
      <c r="AO3" s="259" t="s">
        <v>531</v>
      </c>
      <c r="AP3" s="259" t="s">
        <v>531</v>
      </c>
      <c r="AQ3" s="259" t="s">
        <v>531</v>
      </c>
      <c r="AR3" s="270"/>
      <c r="AS3" s="270"/>
      <c r="AT3" s="270"/>
      <c r="AU3" s="270"/>
      <c r="AV3" s="556"/>
      <c r="AW3" s="556"/>
      <c r="AX3" s="556"/>
      <c r="AY3" s="596"/>
      <c r="AZ3" s="271"/>
    </row>
    <row r="4" spans="1:52" s="31" customFormat="1" ht="66" customHeight="1">
      <c r="A4" s="614"/>
      <c r="B4" s="596"/>
      <c r="C4" s="596"/>
      <c r="D4" s="596"/>
      <c r="E4" s="596"/>
      <c r="F4" s="591"/>
      <c r="G4" s="267"/>
      <c r="H4" s="570"/>
      <c r="I4" s="259" t="s">
        <v>534</v>
      </c>
      <c r="J4" s="260" t="s">
        <v>535</v>
      </c>
      <c r="K4" s="272">
        <v>0.05</v>
      </c>
      <c r="L4" s="548" t="s">
        <v>536</v>
      </c>
      <c r="M4" s="548" t="s">
        <v>792</v>
      </c>
      <c r="N4" s="553">
        <v>0.03</v>
      </c>
      <c r="O4" s="595">
        <v>2.1999999999999999E-2</v>
      </c>
      <c r="P4" s="273">
        <v>0.02</v>
      </c>
      <c r="Q4" s="613">
        <v>0.02</v>
      </c>
      <c r="R4" s="545">
        <f>Q4/N4</f>
        <v>0.66666666666666674</v>
      </c>
      <c r="S4" s="546">
        <f>(O4+Q4)/45%</f>
        <v>9.3333333333333324E-2</v>
      </c>
      <c r="T4" s="570" t="s">
        <v>537</v>
      </c>
      <c r="U4" s="574">
        <v>2021130010292</v>
      </c>
      <c r="V4" s="570" t="s">
        <v>538</v>
      </c>
      <c r="W4" s="570" t="s">
        <v>539</v>
      </c>
      <c r="X4" s="568">
        <v>1</v>
      </c>
      <c r="Y4" s="568">
        <v>1</v>
      </c>
      <c r="Z4" s="644">
        <v>1</v>
      </c>
      <c r="AA4" s="647">
        <f>Z4/X4</f>
        <v>1</v>
      </c>
      <c r="AB4" s="588">
        <v>44562</v>
      </c>
      <c r="AC4" s="576">
        <v>82</v>
      </c>
      <c r="AD4" s="576">
        <v>5540</v>
      </c>
      <c r="AE4" s="576">
        <v>5540</v>
      </c>
      <c r="AF4" s="576" t="s">
        <v>531</v>
      </c>
      <c r="AG4" s="596"/>
      <c r="AH4" s="596"/>
      <c r="AI4" s="576" t="s">
        <v>540</v>
      </c>
      <c r="AJ4" s="576" t="s">
        <v>541</v>
      </c>
      <c r="AK4" s="570" t="s">
        <v>542</v>
      </c>
      <c r="AL4" s="570" t="s">
        <v>543</v>
      </c>
      <c r="AM4" s="269"/>
      <c r="AN4" s="570" t="s">
        <v>544</v>
      </c>
      <c r="AO4" s="570" t="s">
        <v>65</v>
      </c>
      <c r="AP4" s="570" t="s">
        <v>545</v>
      </c>
      <c r="AQ4" s="548" t="s">
        <v>546</v>
      </c>
      <c r="AR4" s="274"/>
      <c r="AS4" s="274"/>
      <c r="AT4" s="274"/>
      <c r="AU4" s="274"/>
      <c r="AV4" s="623">
        <v>1522518634</v>
      </c>
      <c r="AW4" s="623">
        <v>1114827103</v>
      </c>
      <c r="AX4" s="629">
        <f>AW4/AV4</f>
        <v>0.73222558864261489</v>
      </c>
      <c r="AY4" s="571" t="s">
        <v>547</v>
      </c>
      <c r="AZ4" s="566" t="s">
        <v>548</v>
      </c>
    </row>
    <row r="5" spans="1:52" s="31" customFormat="1" ht="62.25" customHeight="1">
      <c r="A5" s="614"/>
      <c r="B5" s="596"/>
      <c r="C5" s="596"/>
      <c r="D5" s="596"/>
      <c r="E5" s="596"/>
      <c r="F5" s="591"/>
      <c r="G5" s="267"/>
      <c r="H5" s="570"/>
      <c r="I5" s="259"/>
      <c r="J5" s="260"/>
      <c r="K5" s="268"/>
      <c r="L5" s="548"/>
      <c r="M5" s="548"/>
      <c r="N5" s="550"/>
      <c r="O5" s="595"/>
      <c r="P5" s="262"/>
      <c r="Q5" s="613"/>
      <c r="R5" s="545"/>
      <c r="S5" s="546"/>
      <c r="T5" s="570"/>
      <c r="U5" s="574"/>
      <c r="V5" s="570"/>
      <c r="W5" s="570"/>
      <c r="X5" s="568"/>
      <c r="Y5" s="568"/>
      <c r="Z5" s="645"/>
      <c r="AA5" s="648"/>
      <c r="AB5" s="576"/>
      <c r="AC5" s="576"/>
      <c r="AD5" s="576"/>
      <c r="AE5" s="576"/>
      <c r="AF5" s="576"/>
      <c r="AG5" s="596"/>
      <c r="AH5" s="596"/>
      <c r="AI5" s="576"/>
      <c r="AJ5" s="576"/>
      <c r="AK5" s="570"/>
      <c r="AL5" s="570"/>
      <c r="AM5" s="269"/>
      <c r="AN5" s="570"/>
      <c r="AO5" s="570"/>
      <c r="AP5" s="570"/>
      <c r="AQ5" s="548"/>
      <c r="AR5" s="275"/>
      <c r="AS5" s="275"/>
      <c r="AT5" s="275"/>
      <c r="AU5" s="275"/>
      <c r="AV5" s="624"/>
      <c r="AW5" s="624"/>
      <c r="AX5" s="630"/>
      <c r="AY5" s="572"/>
      <c r="AZ5" s="566"/>
    </row>
    <row r="6" spans="1:52" s="31" customFormat="1" ht="55.5" customHeight="1">
      <c r="A6" s="614"/>
      <c r="B6" s="596"/>
      <c r="C6" s="596"/>
      <c r="D6" s="596"/>
      <c r="E6" s="596"/>
      <c r="F6" s="591"/>
      <c r="G6" s="267"/>
      <c r="H6" s="570"/>
      <c r="I6" s="259"/>
      <c r="J6" s="260"/>
      <c r="K6" s="268"/>
      <c r="L6" s="548"/>
      <c r="M6" s="548"/>
      <c r="N6" s="550"/>
      <c r="O6" s="595"/>
      <c r="P6" s="262"/>
      <c r="Q6" s="613"/>
      <c r="R6" s="545"/>
      <c r="S6" s="546"/>
      <c r="T6" s="570"/>
      <c r="U6" s="574"/>
      <c r="V6" s="570"/>
      <c r="W6" s="570"/>
      <c r="X6" s="568"/>
      <c r="Y6" s="568"/>
      <c r="Z6" s="646"/>
      <c r="AA6" s="649"/>
      <c r="AB6" s="576"/>
      <c r="AC6" s="576"/>
      <c r="AD6" s="576"/>
      <c r="AE6" s="576"/>
      <c r="AF6" s="576"/>
      <c r="AG6" s="596"/>
      <c r="AH6" s="596"/>
      <c r="AI6" s="576"/>
      <c r="AJ6" s="576"/>
      <c r="AK6" s="570"/>
      <c r="AL6" s="570"/>
      <c r="AM6" s="269"/>
      <c r="AN6" s="570"/>
      <c r="AO6" s="570"/>
      <c r="AP6" s="570"/>
      <c r="AQ6" s="548"/>
      <c r="AR6" s="276"/>
      <c r="AS6" s="276"/>
      <c r="AT6" s="276"/>
      <c r="AU6" s="276"/>
      <c r="AV6" s="625"/>
      <c r="AW6" s="625"/>
      <c r="AX6" s="631"/>
      <c r="AY6" s="573"/>
      <c r="AZ6" s="566"/>
    </row>
    <row r="7" spans="1:52" s="31" customFormat="1" ht="55.5" customHeight="1">
      <c r="A7" s="614"/>
      <c r="B7" s="596"/>
      <c r="C7" s="596"/>
      <c r="D7" s="596"/>
      <c r="E7" s="596"/>
      <c r="F7" s="591"/>
      <c r="G7" s="267"/>
      <c r="H7" s="570"/>
      <c r="I7" s="259"/>
      <c r="J7" s="260"/>
      <c r="K7" s="268"/>
      <c r="L7" s="268"/>
      <c r="M7" s="268"/>
      <c r="N7" s="277"/>
      <c r="O7" s="278"/>
      <c r="P7" s="262"/>
      <c r="Q7" s="273"/>
      <c r="R7" s="279"/>
      <c r="S7" s="280"/>
      <c r="T7" s="585" t="s">
        <v>819</v>
      </c>
      <c r="U7" s="586"/>
      <c r="V7" s="586"/>
      <c r="W7" s="586"/>
      <c r="X7" s="586"/>
      <c r="Y7" s="586"/>
      <c r="Z7" s="587"/>
      <c r="AA7" s="281">
        <f>AA4</f>
        <v>1</v>
      </c>
      <c r="AB7" s="264"/>
      <c r="AC7" s="264"/>
      <c r="AD7" s="264"/>
      <c r="AE7" s="264"/>
      <c r="AF7" s="264"/>
      <c r="AG7" s="596"/>
      <c r="AH7" s="596"/>
      <c r="AI7" s="264"/>
      <c r="AJ7" s="264"/>
      <c r="AK7" s="259"/>
      <c r="AL7" s="259"/>
      <c r="AM7" s="269"/>
      <c r="AN7" s="259"/>
      <c r="AO7" s="259"/>
      <c r="AP7" s="259"/>
      <c r="AQ7" s="268"/>
      <c r="AR7" s="276"/>
      <c r="AS7" s="276"/>
      <c r="AT7" s="276"/>
      <c r="AU7" s="276"/>
      <c r="AV7" s="141"/>
      <c r="AW7" s="142"/>
      <c r="AX7" s="144"/>
      <c r="AY7" s="282"/>
      <c r="AZ7" s="266"/>
    </row>
    <row r="8" spans="1:52" s="31" customFormat="1" ht="55.5" customHeight="1">
      <c r="A8" s="614"/>
      <c r="B8" s="596"/>
      <c r="C8" s="596"/>
      <c r="D8" s="596"/>
      <c r="E8" s="596"/>
      <c r="F8" s="591"/>
      <c r="G8" s="267"/>
      <c r="H8" s="570"/>
      <c r="I8" s="259" t="s">
        <v>549</v>
      </c>
      <c r="J8" s="260" t="s">
        <v>550</v>
      </c>
      <c r="K8" s="272">
        <v>0.83</v>
      </c>
      <c r="L8" s="554" t="s">
        <v>551</v>
      </c>
      <c r="M8" s="548" t="s">
        <v>552</v>
      </c>
      <c r="N8" s="553">
        <v>0.02</v>
      </c>
      <c r="O8" s="597">
        <v>0.02</v>
      </c>
      <c r="P8" s="262" t="s">
        <v>531</v>
      </c>
      <c r="Q8" s="612">
        <v>5.0000000000000001E-3</v>
      </c>
      <c r="R8" s="547">
        <f>Q8/N8</f>
        <v>0.25</v>
      </c>
      <c r="S8" s="545">
        <f>(Q8+O8)/7%</f>
        <v>0.35714285714285715</v>
      </c>
      <c r="T8" s="610" t="s">
        <v>553</v>
      </c>
      <c r="U8" s="569">
        <v>2021130010293</v>
      </c>
      <c r="V8" s="570" t="s">
        <v>554</v>
      </c>
      <c r="W8" s="259" t="s">
        <v>555</v>
      </c>
      <c r="X8" s="263">
        <v>7</v>
      </c>
      <c r="Y8" s="263">
        <v>0</v>
      </c>
      <c r="Z8" s="263">
        <v>0</v>
      </c>
      <c r="AA8" s="95">
        <f>Z8/X8</f>
        <v>0</v>
      </c>
      <c r="AB8" s="283">
        <v>44562</v>
      </c>
      <c r="AC8" s="264">
        <v>360</v>
      </c>
      <c r="AD8" s="264">
        <v>900</v>
      </c>
      <c r="AE8" s="264" t="s">
        <v>531</v>
      </c>
      <c r="AF8" s="264" t="s">
        <v>531</v>
      </c>
      <c r="AG8" s="596"/>
      <c r="AH8" s="596"/>
      <c r="AI8" s="570" t="s">
        <v>540</v>
      </c>
      <c r="AJ8" s="575" t="s">
        <v>556</v>
      </c>
      <c r="AK8" s="575" t="s">
        <v>557</v>
      </c>
      <c r="AL8" s="570" t="s">
        <v>558</v>
      </c>
      <c r="AM8" s="269"/>
      <c r="AN8" s="570" t="s">
        <v>559</v>
      </c>
      <c r="AO8" s="259" t="s">
        <v>65</v>
      </c>
      <c r="AP8" s="259" t="s">
        <v>560</v>
      </c>
      <c r="AQ8" s="268" t="s">
        <v>546</v>
      </c>
      <c r="AR8" s="268"/>
      <c r="AS8" s="268"/>
      <c r="AT8" s="268"/>
      <c r="AU8" s="268"/>
      <c r="AV8" s="623">
        <v>2635216529</v>
      </c>
      <c r="AW8" s="609">
        <v>24500000</v>
      </c>
      <c r="AX8" s="608">
        <f>AW8/AV8</f>
        <v>9.297148727773482E-3</v>
      </c>
      <c r="AY8" s="284" t="s">
        <v>561</v>
      </c>
      <c r="AZ8" s="271"/>
    </row>
    <row r="9" spans="1:52" s="31" customFormat="1" ht="190.5" customHeight="1">
      <c r="A9" s="614"/>
      <c r="B9" s="596"/>
      <c r="C9" s="596"/>
      <c r="D9" s="596"/>
      <c r="E9" s="596"/>
      <c r="F9" s="591"/>
      <c r="G9" s="267"/>
      <c r="H9" s="570"/>
      <c r="I9" s="259"/>
      <c r="J9" s="260"/>
      <c r="K9" s="268"/>
      <c r="L9" s="556"/>
      <c r="M9" s="548"/>
      <c r="N9" s="550"/>
      <c r="O9" s="552"/>
      <c r="P9" s="285">
        <v>5.0000000000000001E-3</v>
      </c>
      <c r="Q9" s="567"/>
      <c r="R9" s="547"/>
      <c r="S9" s="544"/>
      <c r="T9" s="611"/>
      <c r="U9" s="569"/>
      <c r="V9" s="570"/>
      <c r="W9" s="259" t="s">
        <v>562</v>
      </c>
      <c r="X9" s="263">
        <v>2</v>
      </c>
      <c r="Y9" s="263">
        <v>0</v>
      </c>
      <c r="Z9" s="263">
        <v>0</v>
      </c>
      <c r="AA9" s="95">
        <f>Z9/X9</f>
        <v>0</v>
      </c>
      <c r="AB9" s="283">
        <v>44593</v>
      </c>
      <c r="AC9" s="264">
        <v>360</v>
      </c>
      <c r="AD9" s="264">
        <v>900</v>
      </c>
      <c r="AE9" s="264" t="s">
        <v>531</v>
      </c>
      <c r="AF9" s="264" t="s">
        <v>531</v>
      </c>
      <c r="AG9" s="596"/>
      <c r="AH9" s="596"/>
      <c r="AI9" s="570"/>
      <c r="AJ9" s="575"/>
      <c r="AK9" s="575"/>
      <c r="AL9" s="570"/>
      <c r="AM9" s="269"/>
      <c r="AN9" s="570"/>
      <c r="AO9" s="259" t="s">
        <v>65</v>
      </c>
      <c r="AP9" s="259" t="s">
        <v>563</v>
      </c>
      <c r="AQ9" s="286">
        <v>44614</v>
      </c>
      <c r="AR9" s="286"/>
      <c r="AS9" s="286"/>
      <c r="AT9" s="286"/>
      <c r="AU9" s="286"/>
      <c r="AV9" s="625"/>
      <c r="AW9" s="609"/>
      <c r="AX9" s="608"/>
      <c r="AY9" s="287" t="s">
        <v>564</v>
      </c>
      <c r="AZ9" s="266" t="s">
        <v>565</v>
      </c>
    </row>
    <row r="10" spans="1:52" s="31" customFormat="1" ht="47" customHeight="1">
      <c r="A10" s="614"/>
      <c r="B10" s="596"/>
      <c r="C10" s="596"/>
      <c r="D10" s="596"/>
      <c r="E10" s="596"/>
      <c r="F10" s="591"/>
      <c r="G10" s="267"/>
      <c r="H10" s="570"/>
      <c r="I10" s="259"/>
      <c r="J10" s="260"/>
      <c r="K10" s="268"/>
      <c r="L10" s="259"/>
      <c r="M10" s="268"/>
      <c r="N10" s="277"/>
      <c r="O10" s="288"/>
      <c r="P10" s="285"/>
      <c r="Q10" s="289"/>
      <c r="R10" s="290"/>
      <c r="S10" s="271"/>
      <c r="T10" s="638" t="s">
        <v>820</v>
      </c>
      <c r="U10" s="639"/>
      <c r="V10" s="639"/>
      <c r="W10" s="639"/>
      <c r="X10" s="639"/>
      <c r="Y10" s="639"/>
      <c r="Z10" s="640"/>
      <c r="AA10" s="94">
        <f>AVERAGE(AA8:AA9)</f>
        <v>0</v>
      </c>
      <c r="AB10" s="283"/>
      <c r="AC10" s="264"/>
      <c r="AD10" s="264"/>
      <c r="AE10" s="264"/>
      <c r="AF10" s="264"/>
      <c r="AG10" s="596"/>
      <c r="AH10" s="596"/>
      <c r="AI10" s="259"/>
      <c r="AJ10" s="291"/>
      <c r="AK10" s="291"/>
      <c r="AL10" s="265"/>
      <c r="AM10" s="292"/>
      <c r="AN10" s="265"/>
      <c r="AO10" s="259"/>
      <c r="AP10" s="259"/>
      <c r="AQ10" s="286"/>
      <c r="AR10" s="293"/>
      <c r="AS10" s="293"/>
      <c r="AT10" s="293"/>
      <c r="AU10" s="293"/>
      <c r="AV10" s="141"/>
      <c r="AW10" s="140"/>
      <c r="AX10" s="143"/>
      <c r="AY10" s="294"/>
      <c r="AZ10" s="266"/>
    </row>
    <row r="11" spans="1:52" s="31" customFormat="1" ht="109.5" customHeight="1">
      <c r="A11" s="614"/>
      <c r="B11" s="596"/>
      <c r="C11" s="596"/>
      <c r="D11" s="596"/>
      <c r="E11" s="596"/>
      <c r="F11" s="591"/>
      <c r="G11" s="267">
        <v>1</v>
      </c>
      <c r="H11" s="570"/>
      <c r="I11" s="259" t="s">
        <v>566</v>
      </c>
      <c r="J11" s="260" t="s">
        <v>535</v>
      </c>
      <c r="K11" s="268">
        <v>0</v>
      </c>
      <c r="L11" s="554" t="s">
        <v>567</v>
      </c>
      <c r="M11" s="551">
        <v>0.8</v>
      </c>
      <c r="N11" s="549">
        <v>0.12</v>
      </c>
      <c r="O11" s="598">
        <v>3.7499999999999999E-2</v>
      </c>
      <c r="P11" s="295">
        <v>0.03</v>
      </c>
      <c r="Q11" s="599">
        <v>0.03</v>
      </c>
      <c r="R11" s="547">
        <f>Q11/N11</f>
        <v>0.25</v>
      </c>
      <c r="S11" s="546">
        <f>(O11+Q11)/80%</f>
        <v>8.4375000000000006E-2</v>
      </c>
      <c r="T11" s="296" t="s">
        <v>568</v>
      </c>
      <c r="U11" s="264" t="s">
        <v>569</v>
      </c>
      <c r="V11" s="259" t="s">
        <v>570</v>
      </c>
      <c r="W11" s="259" t="s">
        <v>571</v>
      </c>
      <c r="X11" s="264">
        <v>12</v>
      </c>
      <c r="Y11" s="264">
        <v>1</v>
      </c>
      <c r="Z11" s="297">
        <v>2</v>
      </c>
      <c r="AA11" s="95">
        <f>Z11/X11</f>
        <v>0.16666666666666666</v>
      </c>
      <c r="AB11" s="264" t="s">
        <v>572</v>
      </c>
      <c r="AC11" s="264">
        <v>365</v>
      </c>
      <c r="AD11" s="264">
        <v>230466</v>
      </c>
      <c r="AE11" s="264">
        <v>230466</v>
      </c>
      <c r="AF11" s="264" t="s">
        <v>531</v>
      </c>
      <c r="AG11" s="596"/>
      <c r="AH11" s="596"/>
      <c r="AI11" s="568" t="s">
        <v>540</v>
      </c>
      <c r="AJ11" s="554" t="s">
        <v>573</v>
      </c>
      <c r="AK11" s="554" t="s">
        <v>574</v>
      </c>
      <c r="AL11" s="554" t="s">
        <v>575</v>
      </c>
      <c r="AM11" s="554"/>
      <c r="AN11" s="554" t="s">
        <v>576</v>
      </c>
      <c r="AO11" s="259" t="s">
        <v>63</v>
      </c>
      <c r="AP11" s="259" t="s">
        <v>531</v>
      </c>
      <c r="AQ11" s="548" t="s">
        <v>531</v>
      </c>
      <c r="AR11" s="274"/>
      <c r="AS11" s="274"/>
      <c r="AT11" s="274"/>
      <c r="AU11" s="274"/>
      <c r="AV11" s="623">
        <v>124069283142</v>
      </c>
      <c r="AW11" s="623">
        <v>13862624591</v>
      </c>
      <c r="AX11" s="629">
        <f>AW11/AV11</f>
        <v>0.11173293050411134</v>
      </c>
      <c r="AY11" s="579" t="s">
        <v>577</v>
      </c>
      <c r="AZ11" s="577" t="s">
        <v>578</v>
      </c>
    </row>
    <row r="12" spans="1:52" s="31" customFormat="1" ht="61" customHeight="1">
      <c r="A12" s="614"/>
      <c r="B12" s="596"/>
      <c r="C12" s="596"/>
      <c r="D12" s="596"/>
      <c r="E12" s="596"/>
      <c r="F12" s="591"/>
      <c r="G12" s="267"/>
      <c r="H12" s="570"/>
      <c r="I12" s="259"/>
      <c r="J12" s="260"/>
      <c r="K12" s="268"/>
      <c r="L12" s="555"/>
      <c r="M12" s="551"/>
      <c r="N12" s="549"/>
      <c r="O12" s="564"/>
      <c r="P12" s="298"/>
      <c r="Q12" s="600"/>
      <c r="R12" s="547"/>
      <c r="S12" s="546"/>
      <c r="T12" s="638" t="s">
        <v>821</v>
      </c>
      <c r="U12" s="639"/>
      <c r="V12" s="639"/>
      <c r="W12" s="639"/>
      <c r="X12" s="639"/>
      <c r="Y12" s="639"/>
      <c r="Z12" s="640"/>
      <c r="AA12" s="93">
        <f>AVERAGE(AA8:AA11)</f>
        <v>4.1666666666666664E-2</v>
      </c>
      <c r="AB12" s="264"/>
      <c r="AC12" s="264"/>
      <c r="AD12" s="264"/>
      <c r="AE12" s="264"/>
      <c r="AF12" s="264"/>
      <c r="AG12" s="596"/>
      <c r="AH12" s="596"/>
      <c r="AI12" s="568"/>
      <c r="AJ12" s="555"/>
      <c r="AK12" s="555"/>
      <c r="AL12" s="555"/>
      <c r="AM12" s="555"/>
      <c r="AN12" s="555"/>
      <c r="AO12" s="259"/>
      <c r="AP12" s="259"/>
      <c r="AQ12" s="548"/>
      <c r="AR12" s="276"/>
      <c r="AS12" s="276"/>
      <c r="AT12" s="276"/>
      <c r="AU12" s="276"/>
      <c r="AV12" s="624"/>
      <c r="AW12" s="624"/>
      <c r="AX12" s="630"/>
      <c r="AY12" s="580"/>
      <c r="AZ12" s="577"/>
    </row>
    <row r="13" spans="1:52" s="31" customFormat="1" ht="116.15" customHeight="1">
      <c r="A13" s="614"/>
      <c r="B13" s="596"/>
      <c r="C13" s="596"/>
      <c r="D13" s="596"/>
      <c r="E13" s="596"/>
      <c r="F13" s="591"/>
      <c r="G13" s="267"/>
      <c r="H13" s="570"/>
      <c r="I13" s="259"/>
      <c r="J13" s="260"/>
      <c r="K13" s="268"/>
      <c r="L13" s="555"/>
      <c r="M13" s="551"/>
      <c r="N13" s="549"/>
      <c r="O13" s="564"/>
      <c r="P13" s="298"/>
      <c r="Q13" s="600"/>
      <c r="R13" s="547"/>
      <c r="S13" s="546"/>
      <c r="T13" s="299"/>
      <c r="U13" s="264"/>
      <c r="V13" s="259"/>
      <c r="W13" s="259"/>
      <c r="X13" s="264"/>
      <c r="Y13" s="264"/>
      <c r="Z13" s="297"/>
      <c r="AA13" s="297"/>
      <c r="AB13" s="264"/>
      <c r="AC13" s="264"/>
      <c r="AD13" s="264"/>
      <c r="AE13" s="264"/>
      <c r="AF13" s="264"/>
      <c r="AG13" s="596"/>
      <c r="AH13" s="596"/>
      <c r="AI13" s="568"/>
      <c r="AJ13" s="555"/>
      <c r="AK13" s="555"/>
      <c r="AL13" s="555"/>
      <c r="AM13" s="555"/>
      <c r="AN13" s="555"/>
      <c r="AO13" s="259"/>
      <c r="AP13" s="259"/>
      <c r="AQ13" s="548"/>
      <c r="AR13" s="268"/>
      <c r="AS13" s="268"/>
      <c r="AT13" s="268"/>
      <c r="AU13" s="268"/>
      <c r="AV13" s="624"/>
      <c r="AW13" s="624"/>
      <c r="AX13" s="630"/>
      <c r="AY13" s="580"/>
      <c r="AZ13" s="577"/>
    </row>
    <row r="14" spans="1:52" s="31" customFormat="1" ht="42" customHeight="1">
      <c r="A14" s="614"/>
      <c r="B14" s="596"/>
      <c r="C14" s="596"/>
      <c r="D14" s="596"/>
      <c r="E14" s="596"/>
      <c r="F14" s="591"/>
      <c r="G14" s="267"/>
      <c r="H14" s="570"/>
      <c r="I14" s="259"/>
      <c r="J14" s="260"/>
      <c r="K14" s="268"/>
      <c r="L14" s="556"/>
      <c r="M14" s="551"/>
      <c r="N14" s="549"/>
      <c r="O14" s="565"/>
      <c r="P14" s="298"/>
      <c r="Q14" s="601"/>
      <c r="R14" s="547"/>
      <c r="S14" s="546"/>
      <c r="T14" s="299"/>
      <c r="U14" s="264"/>
      <c r="V14" s="259"/>
      <c r="W14" s="259"/>
      <c r="X14" s="264"/>
      <c r="Y14" s="264"/>
      <c r="Z14" s="297"/>
      <c r="AA14" s="297"/>
      <c r="AB14" s="264"/>
      <c r="AC14" s="264"/>
      <c r="AD14" s="264"/>
      <c r="AE14" s="264"/>
      <c r="AF14" s="264"/>
      <c r="AG14" s="596"/>
      <c r="AH14" s="596"/>
      <c r="AI14" s="568"/>
      <c r="AJ14" s="556"/>
      <c r="AK14" s="556"/>
      <c r="AL14" s="556"/>
      <c r="AM14" s="556"/>
      <c r="AN14" s="556"/>
      <c r="AO14" s="259"/>
      <c r="AP14" s="259"/>
      <c r="AQ14" s="548"/>
      <c r="AR14" s="268"/>
      <c r="AS14" s="268"/>
      <c r="AT14" s="268"/>
      <c r="AU14" s="268"/>
      <c r="AV14" s="625"/>
      <c r="AW14" s="625"/>
      <c r="AX14" s="631"/>
      <c r="AY14" s="581"/>
      <c r="AZ14" s="577"/>
    </row>
    <row r="15" spans="1:52" s="31" customFormat="1" ht="66.75" customHeight="1">
      <c r="A15" s="614"/>
      <c r="B15" s="596"/>
      <c r="C15" s="596"/>
      <c r="D15" s="596"/>
      <c r="E15" s="596"/>
      <c r="F15" s="591"/>
      <c r="G15" s="267"/>
      <c r="H15" s="570"/>
      <c r="I15" s="259" t="s">
        <v>528</v>
      </c>
      <c r="J15" s="260" t="s">
        <v>550</v>
      </c>
      <c r="K15" s="300">
        <v>0.9335</v>
      </c>
      <c r="L15" s="554" t="s">
        <v>579</v>
      </c>
      <c r="M15" s="568" t="s">
        <v>580</v>
      </c>
      <c r="N15" s="550" t="s">
        <v>531</v>
      </c>
      <c r="O15" s="552" t="s">
        <v>531</v>
      </c>
      <c r="P15" s="298" t="s">
        <v>531</v>
      </c>
      <c r="Q15" s="578">
        <v>0</v>
      </c>
      <c r="R15" s="593">
        <v>0</v>
      </c>
      <c r="S15" s="593">
        <v>0</v>
      </c>
      <c r="T15" s="570" t="s">
        <v>531</v>
      </c>
      <c r="U15" s="576" t="s">
        <v>531</v>
      </c>
      <c r="V15" s="592" t="s">
        <v>531</v>
      </c>
      <c r="W15" s="570" t="s">
        <v>531</v>
      </c>
      <c r="X15" s="568" t="s">
        <v>531</v>
      </c>
      <c r="Y15" s="263" t="s">
        <v>531</v>
      </c>
      <c r="Z15" s="263"/>
      <c r="AA15" s="263"/>
      <c r="AB15" s="264" t="s">
        <v>531</v>
      </c>
      <c r="AC15" s="264" t="s">
        <v>531</v>
      </c>
      <c r="AD15" s="264" t="s">
        <v>531</v>
      </c>
      <c r="AE15" s="264" t="s">
        <v>531</v>
      </c>
      <c r="AF15" s="264" t="s">
        <v>531</v>
      </c>
      <c r="AG15" s="596"/>
      <c r="AH15" s="596"/>
      <c r="AI15" s="570" t="s">
        <v>531</v>
      </c>
      <c r="AJ15" s="570" t="s">
        <v>531</v>
      </c>
      <c r="AK15" s="259" t="s">
        <v>531</v>
      </c>
      <c r="AL15" s="570" t="s">
        <v>531</v>
      </c>
      <c r="AM15" s="301"/>
      <c r="AN15" s="570" t="s">
        <v>531</v>
      </c>
      <c r="AO15" s="259" t="s">
        <v>531</v>
      </c>
      <c r="AP15" s="259" t="s">
        <v>531</v>
      </c>
      <c r="AQ15" s="259" t="s">
        <v>531</v>
      </c>
      <c r="AR15" s="259"/>
      <c r="AS15" s="259"/>
      <c r="AT15" s="259"/>
      <c r="AU15" s="259"/>
      <c r="AV15" s="259"/>
      <c r="AW15" s="259"/>
      <c r="AX15" s="259"/>
      <c r="AY15" s="596" t="s">
        <v>531</v>
      </c>
      <c r="AZ15" s="271"/>
    </row>
    <row r="16" spans="1:52" s="31" customFormat="1">
      <c r="A16" s="614"/>
      <c r="B16" s="596"/>
      <c r="C16" s="596"/>
      <c r="D16" s="596"/>
      <c r="E16" s="596"/>
      <c r="F16" s="591"/>
      <c r="G16" s="267"/>
      <c r="H16" s="570"/>
      <c r="I16" s="259"/>
      <c r="J16" s="260"/>
      <c r="K16" s="263"/>
      <c r="L16" s="556"/>
      <c r="M16" s="568"/>
      <c r="N16" s="550"/>
      <c r="O16" s="552"/>
      <c r="P16" s="298" t="s">
        <v>531</v>
      </c>
      <c r="Q16" s="578"/>
      <c r="R16" s="544"/>
      <c r="S16" s="544"/>
      <c r="T16" s="570"/>
      <c r="U16" s="576"/>
      <c r="V16" s="592"/>
      <c r="W16" s="570"/>
      <c r="X16" s="568"/>
      <c r="Y16" s="263" t="s">
        <v>531</v>
      </c>
      <c r="Z16" s="263"/>
      <c r="AA16" s="263"/>
      <c r="AB16" s="264" t="s">
        <v>531</v>
      </c>
      <c r="AC16" s="264" t="s">
        <v>531</v>
      </c>
      <c r="AD16" s="264" t="s">
        <v>531</v>
      </c>
      <c r="AE16" s="264" t="s">
        <v>531</v>
      </c>
      <c r="AF16" s="264" t="s">
        <v>531</v>
      </c>
      <c r="AG16" s="596"/>
      <c r="AH16" s="596"/>
      <c r="AI16" s="570"/>
      <c r="AJ16" s="570"/>
      <c r="AK16" s="259" t="s">
        <v>531</v>
      </c>
      <c r="AL16" s="570"/>
      <c r="AM16" s="259"/>
      <c r="AN16" s="570"/>
      <c r="AO16" s="259" t="s">
        <v>531</v>
      </c>
      <c r="AP16" s="259" t="s">
        <v>531</v>
      </c>
      <c r="AQ16" s="259" t="s">
        <v>531</v>
      </c>
      <c r="AR16" s="259"/>
      <c r="AS16" s="259"/>
      <c r="AT16" s="259"/>
      <c r="AU16" s="259"/>
      <c r="AV16" s="259"/>
      <c r="AW16" s="259"/>
      <c r="AX16" s="259"/>
      <c r="AY16" s="596"/>
      <c r="AZ16" s="271"/>
    </row>
    <row r="17" spans="1:52" s="31" customFormat="1" ht="118.5" customHeight="1">
      <c r="A17" s="614"/>
      <c r="B17" s="596"/>
      <c r="C17" s="591" t="s">
        <v>581</v>
      </c>
      <c r="D17" s="591" t="s">
        <v>83</v>
      </c>
      <c r="E17" s="591">
        <v>20</v>
      </c>
      <c r="F17" s="591">
        <v>0</v>
      </c>
      <c r="G17" s="591">
        <v>6</v>
      </c>
      <c r="H17" s="570"/>
      <c r="I17" s="268" t="s">
        <v>582</v>
      </c>
      <c r="J17" s="278" t="s">
        <v>583</v>
      </c>
      <c r="K17" s="263" t="s">
        <v>313</v>
      </c>
      <c r="L17" s="554" t="s">
        <v>584</v>
      </c>
      <c r="M17" s="568">
        <v>20</v>
      </c>
      <c r="N17" s="550">
        <v>10</v>
      </c>
      <c r="O17" s="552">
        <v>0</v>
      </c>
      <c r="P17" s="298">
        <v>0</v>
      </c>
      <c r="Q17" s="578">
        <v>0</v>
      </c>
      <c r="R17" s="547">
        <f>Q17/N17</f>
        <v>0</v>
      </c>
      <c r="S17" s="547">
        <f>(O17+Q17)/20</f>
        <v>0</v>
      </c>
      <c r="T17" s="570" t="s">
        <v>585</v>
      </c>
      <c r="U17" s="569">
        <v>2021130010218</v>
      </c>
      <c r="V17" s="548" t="s">
        <v>586</v>
      </c>
      <c r="W17" s="259" t="s">
        <v>587</v>
      </c>
      <c r="X17" s="263">
        <v>7</v>
      </c>
      <c r="Y17" s="263">
        <v>3</v>
      </c>
      <c r="Z17" s="263">
        <v>0</v>
      </c>
      <c r="AA17" s="95">
        <f>Z17/X17</f>
        <v>0</v>
      </c>
      <c r="AB17" s="283">
        <v>44562</v>
      </c>
      <c r="AC17" s="264">
        <v>365</v>
      </c>
      <c r="AD17" s="568">
        <v>1055035</v>
      </c>
      <c r="AE17" s="264" t="s">
        <v>531</v>
      </c>
      <c r="AF17" s="263">
        <v>20</v>
      </c>
      <c r="AG17" s="596"/>
      <c r="AH17" s="596"/>
      <c r="AI17" s="548" t="s">
        <v>540</v>
      </c>
      <c r="AJ17" s="548" t="s">
        <v>588</v>
      </c>
      <c r="AK17" s="548" t="s">
        <v>589</v>
      </c>
      <c r="AL17" s="548" t="s">
        <v>590</v>
      </c>
      <c r="AM17" s="259"/>
      <c r="AN17" s="554" t="s">
        <v>591</v>
      </c>
      <c r="AO17" s="548" t="s">
        <v>65</v>
      </c>
      <c r="AP17" s="268" t="s">
        <v>560</v>
      </c>
      <c r="AQ17" s="268" t="s">
        <v>546</v>
      </c>
      <c r="AR17" s="268"/>
      <c r="AS17" s="268"/>
      <c r="AT17" s="268"/>
      <c r="AU17" s="268"/>
      <c r="AV17" s="626">
        <v>6020741727</v>
      </c>
      <c r="AW17" s="623">
        <v>91000000</v>
      </c>
      <c r="AX17" s="629">
        <f>AW17/AV17</f>
        <v>1.511441681544165E-2</v>
      </c>
      <c r="AY17" s="284" t="s">
        <v>592</v>
      </c>
      <c r="AZ17" s="302" t="s">
        <v>593</v>
      </c>
    </row>
    <row r="18" spans="1:52" s="31" customFormat="1" ht="255.75" customHeight="1">
      <c r="A18" s="614"/>
      <c r="B18" s="596"/>
      <c r="C18" s="591"/>
      <c r="D18" s="591"/>
      <c r="E18" s="591"/>
      <c r="F18" s="591"/>
      <c r="G18" s="591"/>
      <c r="H18" s="570"/>
      <c r="I18" s="268"/>
      <c r="J18" s="278"/>
      <c r="K18" s="263"/>
      <c r="L18" s="555"/>
      <c r="M18" s="568"/>
      <c r="N18" s="550"/>
      <c r="O18" s="552"/>
      <c r="P18" s="298"/>
      <c r="Q18" s="578"/>
      <c r="R18" s="547"/>
      <c r="S18" s="547"/>
      <c r="T18" s="570"/>
      <c r="U18" s="569"/>
      <c r="V18" s="548"/>
      <c r="W18" s="259" t="s">
        <v>594</v>
      </c>
      <c r="X18" s="263">
        <v>10</v>
      </c>
      <c r="Y18" s="263">
        <v>0</v>
      </c>
      <c r="Z18" s="263">
        <v>6</v>
      </c>
      <c r="AA18" s="95">
        <f>Z18/X18</f>
        <v>0.6</v>
      </c>
      <c r="AB18" s="283">
        <v>44562</v>
      </c>
      <c r="AC18" s="264">
        <v>365</v>
      </c>
      <c r="AD18" s="568"/>
      <c r="AE18" s="264" t="s">
        <v>531</v>
      </c>
      <c r="AF18" s="263">
        <v>20</v>
      </c>
      <c r="AG18" s="596"/>
      <c r="AH18" s="596"/>
      <c r="AI18" s="548"/>
      <c r="AJ18" s="548"/>
      <c r="AK18" s="548"/>
      <c r="AL18" s="548"/>
      <c r="AM18" s="259"/>
      <c r="AN18" s="555"/>
      <c r="AO18" s="548"/>
      <c r="AP18" s="268" t="s">
        <v>595</v>
      </c>
      <c r="AQ18" s="286">
        <v>44764</v>
      </c>
      <c r="AR18" s="286"/>
      <c r="AS18" s="286"/>
      <c r="AT18" s="286"/>
      <c r="AU18" s="286"/>
      <c r="AV18" s="627"/>
      <c r="AW18" s="624"/>
      <c r="AX18" s="630"/>
      <c r="AY18" s="284" t="s">
        <v>596</v>
      </c>
      <c r="AZ18" s="302" t="s">
        <v>597</v>
      </c>
    </row>
    <row r="19" spans="1:52" s="31" customFormat="1" ht="80.25" customHeight="1">
      <c r="A19" s="614"/>
      <c r="B19" s="596"/>
      <c r="C19" s="591"/>
      <c r="D19" s="591"/>
      <c r="E19" s="591"/>
      <c r="F19" s="591"/>
      <c r="G19" s="591"/>
      <c r="H19" s="570"/>
      <c r="I19" s="268"/>
      <c r="J19" s="278"/>
      <c r="K19" s="263"/>
      <c r="L19" s="555"/>
      <c r="M19" s="568"/>
      <c r="N19" s="550"/>
      <c r="O19" s="552"/>
      <c r="P19" s="298"/>
      <c r="Q19" s="578"/>
      <c r="R19" s="547"/>
      <c r="S19" s="547"/>
      <c r="T19" s="570"/>
      <c r="U19" s="569"/>
      <c r="V19" s="548"/>
      <c r="W19" s="259" t="s">
        <v>598</v>
      </c>
      <c r="X19" s="263">
        <v>5</v>
      </c>
      <c r="Y19" s="263">
        <v>0</v>
      </c>
      <c r="Z19" s="263">
        <v>2</v>
      </c>
      <c r="AA19" s="95">
        <f>Z19/X19</f>
        <v>0.4</v>
      </c>
      <c r="AB19" s="283">
        <v>44562</v>
      </c>
      <c r="AC19" s="264">
        <v>365</v>
      </c>
      <c r="AD19" s="568"/>
      <c r="AE19" s="264"/>
      <c r="AF19" s="263">
        <v>20</v>
      </c>
      <c r="AG19" s="596"/>
      <c r="AH19" s="596"/>
      <c r="AI19" s="548"/>
      <c r="AJ19" s="548"/>
      <c r="AK19" s="548"/>
      <c r="AL19" s="548"/>
      <c r="AM19" s="259"/>
      <c r="AN19" s="555"/>
      <c r="AO19" s="548"/>
      <c r="AP19" s="268" t="s">
        <v>595</v>
      </c>
      <c r="AQ19" s="286">
        <v>44764</v>
      </c>
      <c r="AR19" s="286"/>
      <c r="AS19" s="286"/>
      <c r="AT19" s="286"/>
      <c r="AU19" s="286"/>
      <c r="AV19" s="627"/>
      <c r="AW19" s="624"/>
      <c r="AX19" s="630"/>
      <c r="AY19" s="284" t="s">
        <v>599</v>
      </c>
      <c r="AZ19" s="302" t="s">
        <v>600</v>
      </c>
    </row>
    <row r="20" spans="1:52" s="31" customFormat="1" ht="120" customHeight="1">
      <c r="A20" s="614"/>
      <c r="B20" s="596"/>
      <c r="C20" s="591"/>
      <c r="D20" s="591"/>
      <c r="E20" s="591"/>
      <c r="F20" s="591"/>
      <c r="G20" s="591"/>
      <c r="H20" s="570"/>
      <c r="I20" s="268"/>
      <c r="J20" s="278"/>
      <c r="K20" s="263"/>
      <c r="L20" s="555"/>
      <c r="M20" s="568"/>
      <c r="N20" s="550"/>
      <c r="O20" s="552"/>
      <c r="P20" s="298"/>
      <c r="Q20" s="578"/>
      <c r="R20" s="547"/>
      <c r="S20" s="547"/>
      <c r="T20" s="570"/>
      <c r="U20" s="569"/>
      <c r="V20" s="548"/>
      <c r="W20" s="259" t="s">
        <v>601</v>
      </c>
      <c r="X20" s="263">
        <v>300000</v>
      </c>
      <c r="Y20" s="263" t="s">
        <v>83</v>
      </c>
      <c r="Z20" s="263">
        <v>0</v>
      </c>
      <c r="AA20" s="95">
        <f>Z20/X20</f>
        <v>0</v>
      </c>
      <c r="AB20" s="283">
        <v>44598</v>
      </c>
      <c r="AC20" s="264">
        <v>212</v>
      </c>
      <c r="AD20" s="568"/>
      <c r="AE20" s="264"/>
      <c r="AF20" s="263">
        <v>20</v>
      </c>
      <c r="AG20" s="596"/>
      <c r="AH20" s="596"/>
      <c r="AI20" s="548"/>
      <c r="AJ20" s="548"/>
      <c r="AK20" s="548"/>
      <c r="AL20" s="548"/>
      <c r="AM20" s="259"/>
      <c r="AN20" s="555"/>
      <c r="AO20" s="548"/>
      <c r="AP20" s="268" t="s">
        <v>595</v>
      </c>
      <c r="AQ20" s="286">
        <v>44764</v>
      </c>
      <c r="AR20" s="286"/>
      <c r="AS20" s="286"/>
      <c r="AT20" s="286"/>
      <c r="AU20" s="286"/>
      <c r="AV20" s="627"/>
      <c r="AW20" s="624"/>
      <c r="AX20" s="630"/>
      <c r="AY20" s="267" t="s">
        <v>83</v>
      </c>
      <c r="AZ20" s="302" t="s">
        <v>602</v>
      </c>
    </row>
    <row r="21" spans="1:52" s="31" customFormat="1" ht="300.75" customHeight="1">
      <c r="A21" s="614"/>
      <c r="B21" s="596"/>
      <c r="C21" s="591"/>
      <c r="D21" s="591"/>
      <c r="E21" s="591"/>
      <c r="F21" s="591"/>
      <c r="G21" s="591"/>
      <c r="H21" s="570"/>
      <c r="I21" s="268"/>
      <c r="J21" s="278"/>
      <c r="K21" s="263"/>
      <c r="L21" s="556"/>
      <c r="M21" s="568"/>
      <c r="N21" s="550"/>
      <c r="O21" s="552"/>
      <c r="P21" s="298"/>
      <c r="Q21" s="578"/>
      <c r="R21" s="547"/>
      <c r="S21" s="547"/>
      <c r="T21" s="570"/>
      <c r="U21" s="569"/>
      <c r="V21" s="548"/>
      <c r="W21" s="259" t="s">
        <v>603</v>
      </c>
      <c r="X21" s="263">
        <v>10</v>
      </c>
      <c r="Y21" s="263" t="s">
        <v>83</v>
      </c>
      <c r="Z21" s="263">
        <v>0</v>
      </c>
      <c r="AA21" s="95">
        <f>Z21/X21</f>
        <v>0</v>
      </c>
      <c r="AB21" s="283">
        <v>44598</v>
      </c>
      <c r="AC21" s="264">
        <v>212</v>
      </c>
      <c r="AD21" s="568"/>
      <c r="AE21" s="264" t="s">
        <v>531</v>
      </c>
      <c r="AF21" s="263">
        <v>20</v>
      </c>
      <c r="AG21" s="596"/>
      <c r="AH21" s="596"/>
      <c r="AI21" s="548"/>
      <c r="AJ21" s="548"/>
      <c r="AK21" s="548"/>
      <c r="AL21" s="548"/>
      <c r="AM21" s="259"/>
      <c r="AN21" s="555"/>
      <c r="AO21" s="548"/>
      <c r="AP21" s="268" t="s">
        <v>595</v>
      </c>
      <c r="AQ21" s="286">
        <v>44764</v>
      </c>
      <c r="AR21" s="286"/>
      <c r="AS21" s="286"/>
      <c r="AT21" s="286"/>
      <c r="AU21" s="286"/>
      <c r="AV21" s="627"/>
      <c r="AW21" s="624"/>
      <c r="AX21" s="630"/>
      <c r="AY21" s="271" t="s">
        <v>83</v>
      </c>
      <c r="AZ21" s="302" t="s">
        <v>604</v>
      </c>
    </row>
    <row r="22" spans="1:52" s="31" customFormat="1" ht="68.5" customHeight="1">
      <c r="A22" s="614"/>
      <c r="B22" s="596"/>
      <c r="C22" s="267"/>
      <c r="D22" s="267"/>
      <c r="E22" s="267"/>
      <c r="F22" s="267"/>
      <c r="G22" s="267"/>
      <c r="H22" s="570"/>
      <c r="I22" s="268"/>
      <c r="J22" s="278"/>
      <c r="K22" s="263"/>
      <c r="L22" s="268"/>
      <c r="M22" s="263"/>
      <c r="N22" s="277"/>
      <c r="O22" s="278"/>
      <c r="P22" s="298"/>
      <c r="Q22" s="298"/>
      <c r="R22" s="290"/>
      <c r="S22" s="290"/>
      <c r="T22" s="585" t="s">
        <v>822</v>
      </c>
      <c r="U22" s="586"/>
      <c r="V22" s="586"/>
      <c r="W22" s="586"/>
      <c r="X22" s="586"/>
      <c r="Y22" s="586"/>
      <c r="Z22" s="587"/>
      <c r="AA22" s="95">
        <f>AVERAGE(AA17:AA21)</f>
        <v>0.2</v>
      </c>
      <c r="AB22" s="283"/>
      <c r="AC22" s="264"/>
      <c r="AD22" s="263"/>
      <c r="AE22" s="264"/>
      <c r="AF22" s="263"/>
      <c r="AG22" s="596"/>
      <c r="AH22" s="596"/>
      <c r="AI22" s="268"/>
      <c r="AJ22" s="268"/>
      <c r="AK22" s="268"/>
      <c r="AL22" s="268"/>
      <c r="AM22" s="259"/>
      <c r="AN22" s="555"/>
      <c r="AO22" s="268"/>
      <c r="AP22" s="268"/>
      <c r="AQ22" s="286"/>
      <c r="AR22" s="286"/>
      <c r="AS22" s="286"/>
      <c r="AT22" s="286"/>
      <c r="AU22" s="286"/>
      <c r="AV22" s="627"/>
      <c r="AW22" s="624"/>
      <c r="AX22" s="630"/>
      <c r="AY22" s="271"/>
      <c r="AZ22" s="302"/>
    </row>
    <row r="23" spans="1:52" s="31" customFormat="1" ht="83.25" customHeight="1">
      <c r="A23" s="614"/>
      <c r="B23" s="596"/>
      <c r="C23" s="596" t="s">
        <v>525</v>
      </c>
      <c r="D23" s="615">
        <v>0.94</v>
      </c>
      <c r="E23" s="596" t="s">
        <v>526</v>
      </c>
      <c r="F23" s="591" t="s">
        <v>531</v>
      </c>
      <c r="G23" s="267"/>
      <c r="H23" s="570"/>
      <c r="I23" s="299" t="s">
        <v>605</v>
      </c>
      <c r="J23" s="260" t="s">
        <v>535</v>
      </c>
      <c r="K23" s="272">
        <v>0.91</v>
      </c>
      <c r="L23" s="299" t="s">
        <v>606</v>
      </c>
      <c r="M23" s="94">
        <v>0.04</v>
      </c>
      <c r="N23" s="303" t="s">
        <v>645</v>
      </c>
      <c r="O23" s="278">
        <v>0</v>
      </c>
      <c r="P23" s="298">
        <v>0</v>
      </c>
      <c r="Q23" s="298"/>
      <c r="R23" s="290"/>
      <c r="S23" s="290"/>
      <c r="T23" s="259" t="s">
        <v>607</v>
      </c>
      <c r="U23" s="304">
        <v>2021130010077</v>
      </c>
      <c r="V23" s="259" t="s">
        <v>608</v>
      </c>
      <c r="W23" s="268" t="s">
        <v>609</v>
      </c>
      <c r="X23" s="263">
        <v>1</v>
      </c>
      <c r="Y23" s="263" t="s">
        <v>531</v>
      </c>
      <c r="Z23" s="263">
        <v>0</v>
      </c>
      <c r="AA23" s="95">
        <f>Z23/X23</f>
        <v>0</v>
      </c>
      <c r="AB23" s="305" t="s">
        <v>610</v>
      </c>
      <c r="AC23" s="305">
        <v>180</v>
      </c>
      <c r="AD23" s="305">
        <v>2402</v>
      </c>
      <c r="AE23" s="305">
        <v>0</v>
      </c>
      <c r="AF23" s="305">
        <v>25</v>
      </c>
      <c r="AG23" s="596"/>
      <c r="AH23" s="596"/>
      <c r="AI23" s="264" t="s">
        <v>531</v>
      </c>
      <c r="AJ23" s="264" t="s">
        <v>531</v>
      </c>
      <c r="AK23" s="264" t="s">
        <v>531</v>
      </c>
      <c r="AL23" s="259" t="s">
        <v>531</v>
      </c>
      <c r="AM23" s="259"/>
      <c r="AN23" s="556"/>
      <c r="AO23" s="259" t="s">
        <v>65</v>
      </c>
      <c r="AP23" s="259" t="s">
        <v>595</v>
      </c>
      <c r="AQ23" s="268" t="s">
        <v>610</v>
      </c>
      <c r="AR23" s="268"/>
      <c r="AS23" s="268"/>
      <c r="AT23" s="268"/>
      <c r="AU23" s="268"/>
      <c r="AV23" s="628"/>
      <c r="AW23" s="625"/>
      <c r="AX23" s="631"/>
      <c r="AY23" s="284" t="s">
        <v>531</v>
      </c>
      <c r="AZ23" s="266" t="s">
        <v>611</v>
      </c>
    </row>
    <row r="24" spans="1:52" s="31" customFormat="1" ht="48" customHeight="1">
      <c r="A24" s="614"/>
      <c r="B24" s="596"/>
      <c r="C24" s="596"/>
      <c r="D24" s="615"/>
      <c r="E24" s="596"/>
      <c r="F24" s="591"/>
      <c r="G24" s="267"/>
      <c r="H24" s="570"/>
      <c r="I24" s="299"/>
      <c r="J24" s="260"/>
      <c r="K24" s="272"/>
      <c r="L24" s="299"/>
      <c r="M24" s="94"/>
      <c r="N24" s="303"/>
      <c r="O24" s="278"/>
      <c r="P24" s="298"/>
      <c r="Q24" s="298"/>
      <c r="R24" s="290"/>
      <c r="S24" s="290"/>
      <c r="T24" s="582" t="s">
        <v>823</v>
      </c>
      <c r="U24" s="583"/>
      <c r="V24" s="583"/>
      <c r="W24" s="583"/>
      <c r="X24" s="583"/>
      <c r="Y24" s="583"/>
      <c r="Z24" s="584"/>
      <c r="AA24" s="94">
        <f>AA23</f>
        <v>0</v>
      </c>
      <c r="AB24" s="305"/>
      <c r="AC24" s="305"/>
      <c r="AD24" s="305"/>
      <c r="AE24" s="305"/>
      <c r="AF24" s="305"/>
      <c r="AG24" s="596"/>
      <c r="AH24" s="596"/>
      <c r="AI24" s="264"/>
      <c r="AJ24" s="264"/>
      <c r="AK24" s="264"/>
      <c r="AL24" s="259"/>
      <c r="AM24" s="259"/>
      <c r="AN24" s="276"/>
      <c r="AO24" s="259"/>
      <c r="AP24" s="259"/>
      <c r="AQ24" s="268"/>
      <c r="AR24" s="268"/>
      <c r="AS24" s="268"/>
      <c r="AT24" s="268"/>
      <c r="AU24" s="268"/>
      <c r="AV24" s="306"/>
      <c r="AW24" s="142"/>
      <c r="AX24" s="144"/>
      <c r="AY24" s="284"/>
      <c r="AZ24" s="266"/>
    </row>
    <row r="25" spans="1:52" s="31" customFormat="1" ht="85.5" customHeight="1">
      <c r="A25" s="614"/>
      <c r="B25" s="596"/>
      <c r="C25" s="596"/>
      <c r="D25" s="596"/>
      <c r="E25" s="596"/>
      <c r="F25" s="591"/>
      <c r="G25" s="267"/>
      <c r="H25" s="570"/>
      <c r="I25" s="299" t="s">
        <v>612</v>
      </c>
      <c r="J25" s="260" t="s">
        <v>535</v>
      </c>
      <c r="K25" s="272">
        <v>0.42</v>
      </c>
      <c r="L25" s="299" t="s">
        <v>613</v>
      </c>
      <c r="M25" s="94">
        <v>0.38</v>
      </c>
      <c r="N25" s="277">
        <v>3</v>
      </c>
      <c r="O25" s="278">
        <v>0</v>
      </c>
      <c r="P25" s="295">
        <v>0</v>
      </c>
      <c r="Q25" s="295">
        <v>0</v>
      </c>
      <c r="R25" s="290">
        <f>Q25/N25</f>
        <v>0</v>
      </c>
      <c r="S25" s="290">
        <f>(O25+Q25)/M25</f>
        <v>0</v>
      </c>
      <c r="T25" s="259" t="s">
        <v>614</v>
      </c>
      <c r="U25" s="304">
        <v>2021130010208</v>
      </c>
      <c r="V25" s="259" t="s">
        <v>615</v>
      </c>
      <c r="W25" s="259" t="s">
        <v>616</v>
      </c>
      <c r="X25" s="263">
        <v>3</v>
      </c>
      <c r="Y25" s="263">
        <v>0</v>
      </c>
      <c r="Z25" s="263">
        <v>0</v>
      </c>
      <c r="AA25" s="95">
        <f>Z25/X25</f>
        <v>0</v>
      </c>
      <c r="AB25" s="283">
        <v>44562</v>
      </c>
      <c r="AC25" s="264">
        <v>365</v>
      </c>
      <c r="AD25" s="264">
        <v>750</v>
      </c>
      <c r="AE25" s="264" t="s">
        <v>531</v>
      </c>
      <c r="AF25" s="264" t="s">
        <v>531</v>
      </c>
      <c r="AG25" s="596"/>
      <c r="AH25" s="596"/>
      <c r="AI25" s="264" t="s">
        <v>540</v>
      </c>
      <c r="AJ25" s="264" t="s">
        <v>617</v>
      </c>
      <c r="AK25" s="259" t="s">
        <v>618</v>
      </c>
      <c r="AL25" s="259" t="s">
        <v>619</v>
      </c>
      <c r="AM25" s="259"/>
      <c r="AN25" s="259" t="s">
        <v>620</v>
      </c>
      <c r="AO25" s="259" t="s">
        <v>63</v>
      </c>
      <c r="AP25" s="259"/>
      <c r="AQ25" s="287">
        <v>44642</v>
      </c>
      <c r="AR25" s="287"/>
      <c r="AS25" s="287"/>
      <c r="AT25" s="287"/>
      <c r="AU25" s="287"/>
      <c r="AV25" s="307">
        <v>567275082</v>
      </c>
      <c r="AW25" s="307">
        <v>0</v>
      </c>
      <c r="AX25" s="308">
        <f>AW25/AV25</f>
        <v>0</v>
      </c>
      <c r="AY25" s="284" t="s">
        <v>621</v>
      </c>
      <c r="AZ25" s="266" t="s">
        <v>622</v>
      </c>
    </row>
    <row r="26" spans="1:52" s="31" customFormat="1" ht="43.5" customHeight="1">
      <c r="A26" s="614"/>
      <c r="B26" s="596"/>
      <c r="C26" s="284"/>
      <c r="D26" s="284"/>
      <c r="E26" s="284"/>
      <c r="F26" s="267"/>
      <c r="G26" s="267"/>
      <c r="H26" s="570"/>
      <c r="I26" s="299"/>
      <c r="J26" s="260"/>
      <c r="K26" s="272"/>
      <c r="L26" s="299"/>
      <c r="M26" s="94"/>
      <c r="N26" s="277"/>
      <c r="O26" s="278"/>
      <c r="P26" s="295"/>
      <c r="Q26" s="309"/>
      <c r="R26" s="310">
        <v>0.66</v>
      </c>
      <c r="S26" s="310">
        <v>0.14000000000000001</v>
      </c>
      <c r="T26" s="585" t="s">
        <v>824</v>
      </c>
      <c r="U26" s="586"/>
      <c r="V26" s="586"/>
      <c r="W26" s="586"/>
      <c r="X26" s="586"/>
      <c r="Y26" s="586"/>
      <c r="Z26" s="587"/>
      <c r="AA26" s="94">
        <f>AA25</f>
        <v>0</v>
      </c>
      <c r="AB26" s="283"/>
      <c r="AC26" s="264"/>
      <c r="AD26" s="264"/>
      <c r="AE26" s="264"/>
      <c r="AF26" s="264"/>
      <c r="AG26" s="596"/>
      <c r="AH26" s="596"/>
      <c r="AI26" s="264"/>
      <c r="AJ26" s="264"/>
      <c r="AK26" s="259"/>
      <c r="AL26" s="259"/>
      <c r="AM26" s="259"/>
      <c r="AN26" s="259"/>
      <c r="AO26" s="259"/>
      <c r="AP26" s="259"/>
      <c r="AQ26" s="287"/>
      <c r="AR26" s="287"/>
      <c r="AS26" s="287"/>
      <c r="AT26" s="287"/>
      <c r="AU26" s="287"/>
      <c r="AV26" s="307"/>
      <c r="AW26" s="307"/>
      <c r="AX26" s="308"/>
      <c r="AY26" s="284"/>
      <c r="AZ26" s="266"/>
    </row>
    <row r="27" spans="1:52" s="31" customFormat="1" ht="112" customHeight="1">
      <c r="A27" s="614"/>
      <c r="B27" s="596"/>
      <c r="C27" s="596" t="s">
        <v>623</v>
      </c>
      <c r="D27" s="616">
        <v>0.85470000000000002</v>
      </c>
      <c r="E27" s="596" t="s">
        <v>624</v>
      </c>
      <c r="F27" s="594">
        <v>0.01</v>
      </c>
      <c r="G27" s="258"/>
      <c r="H27" s="570"/>
      <c r="I27" s="557" t="s">
        <v>625</v>
      </c>
      <c r="J27" s="563" t="s">
        <v>535</v>
      </c>
      <c r="K27" s="605">
        <v>0</v>
      </c>
      <c r="L27" s="557" t="s">
        <v>626</v>
      </c>
      <c r="M27" s="551">
        <v>0.5</v>
      </c>
      <c r="N27" s="560">
        <v>0.36</v>
      </c>
      <c r="O27" s="597">
        <v>0.25</v>
      </c>
      <c r="P27" s="311">
        <v>8.3299999999999999E-2</v>
      </c>
      <c r="Q27" s="632">
        <v>0</v>
      </c>
      <c r="R27" s="635">
        <v>0</v>
      </c>
      <c r="S27" s="635">
        <f>(O27+Q27)/M27</f>
        <v>0.5</v>
      </c>
      <c r="T27" s="299" t="s">
        <v>568</v>
      </c>
      <c r="U27" s="304">
        <v>2021130010196</v>
      </c>
      <c r="V27" s="259" t="s">
        <v>627</v>
      </c>
      <c r="W27" s="259" t="s">
        <v>628</v>
      </c>
      <c r="X27" s="263">
        <v>36</v>
      </c>
      <c r="Y27" s="263">
        <v>3</v>
      </c>
      <c r="Z27" s="263">
        <v>6</v>
      </c>
      <c r="AA27" s="95">
        <f>Z27/X27</f>
        <v>0.16666666666666666</v>
      </c>
      <c r="AB27" s="283">
        <v>44562</v>
      </c>
      <c r="AC27" s="264">
        <v>365</v>
      </c>
      <c r="AD27" s="264">
        <v>230466</v>
      </c>
      <c r="AE27" s="264" t="s">
        <v>531</v>
      </c>
      <c r="AF27" s="264"/>
      <c r="AG27" s="596"/>
      <c r="AH27" s="596"/>
      <c r="AI27" s="259" t="s">
        <v>540</v>
      </c>
      <c r="AJ27" s="299" t="s">
        <v>629</v>
      </c>
      <c r="AK27" s="259" t="s">
        <v>630</v>
      </c>
      <c r="AL27" s="259" t="s">
        <v>631</v>
      </c>
      <c r="AM27" s="259"/>
      <c r="AN27" s="259" t="s">
        <v>632</v>
      </c>
      <c r="AO27" s="259" t="s">
        <v>63</v>
      </c>
      <c r="AP27" s="259" t="s">
        <v>531</v>
      </c>
      <c r="AQ27" s="259" t="s">
        <v>531</v>
      </c>
      <c r="AR27" s="259"/>
      <c r="AS27" s="259"/>
      <c r="AT27" s="259"/>
      <c r="AU27" s="259"/>
      <c r="AV27" s="259"/>
      <c r="AW27" s="259"/>
      <c r="AX27" s="259"/>
      <c r="AY27" s="284" t="s">
        <v>633</v>
      </c>
      <c r="AZ27" s="312" t="s">
        <v>634</v>
      </c>
    </row>
    <row r="28" spans="1:52" s="31" customFormat="1" ht="112" customHeight="1">
      <c r="A28" s="614"/>
      <c r="B28" s="596"/>
      <c r="C28" s="596"/>
      <c r="D28" s="616"/>
      <c r="E28" s="596"/>
      <c r="F28" s="594"/>
      <c r="G28" s="258"/>
      <c r="H28" s="570"/>
      <c r="I28" s="558"/>
      <c r="J28" s="564"/>
      <c r="K28" s="606"/>
      <c r="L28" s="558"/>
      <c r="M28" s="551"/>
      <c r="N28" s="561"/>
      <c r="O28" s="552"/>
      <c r="P28" s="311"/>
      <c r="Q28" s="633"/>
      <c r="R28" s="636"/>
      <c r="S28" s="636"/>
      <c r="T28" s="638" t="s">
        <v>821</v>
      </c>
      <c r="U28" s="639"/>
      <c r="V28" s="639"/>
      <c r="W28" s="639"/>
      <c r="X28" s="639"/>
      <c r="Y28" s="639"/>
      <c r="Z28" s="640"/>
      <c r="AA28" s="95">
        <f>AA27</f>
        <v>0.16666666666666666</v>
      </c>
      <c r="AB28" s="283"/>
      <c r="AC28" s="264"/>
      <c r="AD28" s="264"/>
      <c r="AE28" s="264"/>
      <c r="AF28" s="264"/>
      <c r="AG28" s="596"/>
      <c r="AH28" s="596"/>
      <c r="AI28" s="259"/>
      <c r="AJ28" s="299"/>
      <c r="AK28" s="259"/>
      <c r="AL28" s="259"/>
      <c r="AM28" s="259"/>
      <c r="AN28" s="259"/>
      <c r="AO28" s="259"/>
      <c r="AP28" s="259"/>
      <c r="AQ28" s="259"/>
      <c r="AR28" s="259"/>
      <c r="AS28" s="259"/>
      <c r="AT28" s="259"/>
      <c r="AU28" s="259"/>
      <c r="AV28" s="259"/>
      <c r="AW28" s="259"/>
      <c r="AX28" s="259"/>
      <c r="AY28" s="284"/>
      <c r="AZ28" s="312"/>
    </row>
    <row r="29" spans="1:52" s="31" customFormat="1" ht="83.25" customHeight="1">
      <c r="A29" s="614"/>
      <c r="B29" s="596"/>
      <c r="C29" s="596"/>
      <c r="D29" s="596"/>
      <c r="E29" s="596"/>
      <c r="F29" s="591"/>
      <c r="G29" s="267">
        <v>0</v>
      </c>
      <c r="H29" s="570"/>
      <c r="I29" s="559"/>
      <c r="J29" s="565"/>
      <c r="K29" s="607"/>
      <c r="L29" s="559"/>
      <c r="M29" s="551"/>
      <c r="N29" s="562"/>
      <c r="O29" s="552"/>
      <c r="P29" s="311">
        <v>0</v>
      </c>
      <c r="Q29" s="634"/>
      <c r="R29" s="637"/>
      <c r="S29" s="637"/>
      <c r="T29" s="299" t="s">
        <v>553</v>
      </c>
      <c r="U29" s="264">
        <v>2021130010293</v>
      </c>
      <c r="V29" s="259" t="s">
        <v>554</v>
      </c>
      <c r="W29" s="259" t="s">
        <v>635</v>
      </c>
      <c r="X29" s="263">
        <v>1</v>
      </c>
      <c r="Y29" s="263">
        <v>0</v>
      </c>
      <c r="Z29" s="263">
        <v>0</v>
      </c>
      <c r="AA29" s="95">
        <f>Z29/X29</f>
        <v>0</v>
      </c>
      <c r="AB29" s="283">
        <v>44621</v>
      </c>
      <c r="AC29" s="264">
        <v>180</v>
      </c>
      <c r="AD29" s="264" t="s">
        <v>531</v>
      </c>
      <c r="AE29" s="264" t="s">
        <v>531</v>
      </c>
      <c r="AF29" s="264" t="s">
        <v>531</v>
      </c>
      <c r="AG29" s="596"/>
      <c r="AH29" s="596"/>
      <c r="AI29" s="264" t="s">
        <v>540</v>
      </c>
      <c r="AJ29" s="313" t="s">
        <v>556</v>
      </c>
      <c r="AK29" s="313" t="s">
        <v>557</v>
      </c>
      <c r="AL29" s="259" t="s">
        <v>558</v>
      </c>
      <c r="AM29" s="259"/>
      <c r="AN29" s="259" t="s">
        <v>559</v>
      </c>
      <c r="AO29" s="259" t="s">
        <v>65</v>
      </c>
      <c r="AP29" s="259" t="s">
        <v>563</v>
      </c>
      <c r="AQ29" s="287">
        <v>44614</v>
      </c>
      <c r="AR29" s="287"/>
      <c r="AS29" s="287"/>
      <c r="AT29" s="287"/>
      <c r="AU29" s="287"/>
      <c r="AV29" s="287"/>
      <c r="AW29" s="287"/>
      <c r="AX29" s="287"/>
      <c r="AY29" s="284" t="s">
        <v>636</v>
      </c>
      <c r="AZ29" s="266" t="s">
        <v>637</v>
      </c>
    </row>
    <row r="30" spans="1:52" s="31" customFormat="1" ht="91.5" customHeight="1">
      <c r="A30" s="614"/>
      <c r="B30" s="596"/>
      <c r="C30" s="596"/>
      <c r="D30" s="596"/>
      <c r="E30" s="596"/>
      <c r="F30" s="591"/>
      <c r="G30" s="267"/>
      <c r="H30" s="570"/>
      <c r="I30" s="259" t="s">
        <v>638</v>
      </c>
      <c r="J30" s="260" t="s">
        <v>535</v>
      </c>
      <c r="K30" s="272">
        <v>0.12</v>
      </c>
      <c r="L30" s="299" t="s">
        <v>639</v>
      </c>
      <c r="M30" s="94">
        <v>0.38</v>
      </c>
      <c r="N30" s="277" t="s">
        <v>531</v>
      </c>
      <c r="O30" s="278">
        <v>0</v>
      </c>
      <c r="P30" s="298" t="s">
        <v>531</v>
      </c>
      <c r="Q30" s="298">
        <v>0</v>
      </c>
      <c r="R30" s="290">
        <v>0</v>
      </c>
      <c r="S30" s="290">
        <f t="shared" ref="S30" si="0">(O30+Q30)/M30</f>
        <v>0</v>
      </c>
      <c r="T30" s="259" t="s">
        <v>531</v>
      </c>
      <c r="U30" s="264" t="s">
        <v>531</v>
      </c>
      <c r="V30" s="264" t="s">
        <v>531</v>
      </c>
      <c r="W30" s="264" t="s">
        <v>531</v>
      </c>
      <c r="X30" s="263" t="s">
        <v>531</v>
      </c>
      <c r="Y30" s="263" t="s">
        <v>531</v>
      </c>
      <c r="Z30" s="263"/>
      <c r="AA30" s="95"/>
      <c r="AB30" s="264"/>
      <c r="AC30" s="264" t="s">
        <v>531</v>
      </c>
      <c r="AD30" s="264" t="s">
        <v>531</v>
      </c>
      <c r="AE30" s="264" t="s">
        <v>531</v>
      </c>
      <c r="AF30" s="264" t="s">
        <v>531</v>
      </c>
      <c r="AG30" s="596"/>
      <c r="AH30" s="596"/>
      <c r="AI30" s="264" t="s">
        <v>531</v>
      </c>
      <c r="AJ30" s="264" t="s">
        <v>531</v>
      </c>
      <c r="AK30" s="264" t="s">
        <v>531</v>
      </c>
      <c r="AL30" s="259" t="s">
        <v>531</v>
      </c>
      <c r="AM30" s="259"/>
      <c r="AN30" s="259" t="s">
        <v>531</v>
      </c>
      <c r="AO30" s="259" t="s">
        <v>531</v>
      </c>
      <c r="AP30" s="259" t="s">
        <v>531</v>
      </c>
      <c r="AQ30" s="259" t="s">
        <v>531</v>
      </c>
      <c r="AR30" s="259"/>
      <c r="AS30" s="259"/>
      <c r="AT30" s="259"/>
      <c r="AU30" s="259"/>
      <c r="AV30" s="259"/>
      <c r="AW30" s="259"/>
      <c r="AX30" s="259"/>
      <c r="AY30" s="284" t="s">
        <v>531</v>
      </c>
      <c r="AZ30" s="271"/>
    </row>
    <row r="31" spans="1:52" s="31" customFormat="1" ht="91.5" customHeight="1">
      <c r="A31" s="614"/>
      <c r="B31" s="596"/>
      <c r="C31" s="284"/>
      <c r="D31" s="284"/>
      <c r="E31" s="284"/>
      <c r="F31" s="267"/>
      <c r="G31" s="267"/>
      <c r="H31" s="259"/>
      <c r="I31" s="602" t="s">
        <v>750</v>
      </c>
      <c r="J31" s="603"/>
      <c r="K31" s="603"/>
      <c r="L31" s="603"/>
      <c r="M31" s="603"/>
      <c r="N31" s="603"/>
      <c r="O31" s="603"/>
      <c r="P31" s="603"/>
      <c r="Q31" s="604"/>
      <c r="R31" s="97">
        <v>0.26</v>
      </c>
      <c r="S31" s="99">
        <v>0.19</v>
      </c>
      <c r="T31" s="259"/>
      <c r="U31" s="264"/>
      <c r="V31" s="264"/>
      <c r="W31" s="264"/>
      <c r="X31" s="263"/>
      <c r="Y31" s="263"/>
      <c r="Z31" s="263"/>
      <c r="AA31" s="263"/>
      <c r="AB31" s="264"/>
      <c r="AC31" s="264"/>
      <c r="AD31" s="264"/>
      <c r="AE31" s="264"/>
      <c r="AF31" s="264"/>
      <c r="AG31" s="596"/>
      <c r="AH31" s="596"/>
      <c r="AI31" s="264"/>
      <c r="AJ31" s="264"/>
      <c r="AK31" s="264"/>
      <c r="AL31" s="259"/>
      <c r="AM31" s="259"/>
      <c r="AN31" s="259"/>
      <c r="AO31" s="259"/>
      <c r="AP31" s="259"/>
      <c r="AQ31" s="259"/>
      <c r="AR31" s="259"/>
      <c r="AS31" s="259"/>
      <c r="AT31" s="259"/>
      <c r="AU31" s="259"/>
      <c r="AV31" s="259"/>
      <c r="AW31" s="259"/>
      <c r="AX31" s="259"/>
      <c r="AY31" s="284"/>
      <c r="AZ31" s="271"/>
    </row>
    <row r="32" spans="1:52" s="31" customFormat="1" ht="42" customHeight="1">
      <c r="A32" s="614"/>
      <c r="B32" s="596"/>
      <c r="C32" s="596" t="s">
        <v>640</v>
      </c>
      <c r="D32" s="615">
        <v>0.7</v>
      </c>
      <c r="E32" s="615">
        <v>0.8</v>
      </c>
      <c r="F32" s="267" t="s">
        <v>531</v>
      </c>
      <c r="G32" s="267"/>
      <c r="H32" s="570" t="s">
        <v>641</v>
      </c>
      <c r="I32" s="259" t="s">
        <v>642</v>
      </c>
      <c r="J32" s="260" t="s">
        <v>531</v>
      </c>
      <c r="K32" s="300">
        <v>0.64849999999999997</v>
      </c>
      <c r="L32" s="259" t="s">
        <v>643</v>
      </c>
      <c r="M32" s="268" t="s">
        <v>644</v>
      </c>
      <c r="N32" s="277" t="s">
        <v>645</v>
      </c>
      <c r="O32" s="314" t="s">
        <v>646</v>
      </c>
      <c r="P32" s="262" t="s">
        <v>531</v>
      </c>
      <c r="Q32" s="273">
        <v>0</v>
      </c>
      <c r="R32" s="273">
        <v>0</v>
      </c>
      <c r="S32" s="273">
        <v>0</v>
      </c>
      <c r="T32" s="259" t="s">
        <v>531</v>
      </c>
      <c r="U32" s="264" t="s">
        <v>531</v>
      </c>
      <c r="V32" s="264" t="s">
        <v>531</v>
      </c>
      <c r="W32" s="264" t="s">
        <v>531</v>
      </c>
      <c r="X32" s="263" t="s">
        <v>531</v>
      </c>
      <c r="Y32" s="263" t="s">
        <v>531</v>
      </c>
      <c r="Z32" s="315"/>
      <c r="AA32" s="315"/>
      <c r="AB32" s="264" t="s">
        <v>531</v>
      </c>
      <c r="AC32" s="264" t="s">
        <v>531</v>
      </c>
      <c r="AD32" s="264" t="s">
        <v>531</v>
      </c>
      <c r="AE32" s="264" t="s">
        <v>531</v>
      </c>
      <c r="AF32" s="264" t="s">
        <v>531</v>
      </c>
      <c r="AG32" s="596"/>
      <c r="AH32" s="596"/>
      <c r="AI32" s="264" t="s">
        <v>531</v>
      </c>
      <c r="AJ32" s="264" t="s">
        <v>531</v>
      </c>
      <c r="AK32" s="264" t="s">
        <v>531</v>
      </c>
      <c r="AL32" s="259" t="s">
        <v>531</v>
      </c>
      <c r="AM32" s="259"/>
      <c r="AN32" s="259" t="s">
        <v>531</v>
      </c>
      <c r="AO32" s="259" t="s">
        <v>531</v>
      </c>
      <c r="AP32" s="259" t="s">
        <v>531</v>
      </c>
      <c r="AQ32" s="259" t="s">
        <v>531</v>
      </c>
      <c r="AR32" s="259"/>
      <c r="AS32" s="259"/>
      <c r="AT32" s="259"/>
      <c r="AU32" s="259"/>
      <c r="AV32" s="259"/>
      <c r="AW32" s="259"/>
      <c r="AX32" s="259"/>
      <c r="AY32" s="284" t="s">
        <v>531</v>
      </c>
      <c r="AZ32" s="315" t="s">
        <v>647</v>
      </c>
    </row>
    <row r="33" spans="1:52" s="31" customFormat="1" ht="42" customHeight="1">
      <c r="A33" s="614"/>
      <c r="B33" s="596"/>
      <c r="C33" s="596"/>
      <c r="D33" s="615"/>
      <c r="E33" s="615"/>
      <c r="F33" s="267"/>
      <c r="G33" s="267"/>
      <c r="H33" s="570"/>
      <c r="I33" s="259"/>
      <c r="J33" s="260"/>
      <c r="K33" s="300"/>
      <c r="L33" s="259"/>
      <c r="M33" s="268"/>
      <c r="N33" s="277"/>
      <c r="O33" s="314"/>
      <c r="P33" s="262"/>
      <c r="Q33" s="273"/>
      <c r="R33" s="273"/>
      <c r="S33" s="273"/>
      <c r="T33" s="638" t="s">
        <v>553</v>
      </c>
      <c r="U33" s="639"/>
      <c r="V33" s="639"/>
      <c r="W33" s="639"/>
      <c r="X33" s="639"/>
      <c r="Y33" s="639"/>
      <c r="Z33" s="640"/>
      <c r="AA33" s="96">
        <f>SUM(AA29:AA32)</f>
        <v>0</v>
      </c>
      <c r="AB33" s="264"/>
      <c r="AC33" s="264"/>
      <c r="AD33" s="264"/>
      <c r="AE33" s="264"/>
      <c r="AF33" s="264"/>
      <c r="AG33" s="596"/>
      <c r="AH33" s="596"/>
      <c r="AI33" s="264"/>
      <c r="AJ33" s="264"/>
      <c r="AK33" s="264"/>
      <c r="AL33" s="259"/>
      <c r="AM33" s="259"/>
      <c r="AN33" s="259"/>
      <c r="AO33" s="259"/>
      <c r="AP33" s="259"/>
      <c r="AQ33" s="259"/>
      <c r="AR33" s="259"/>
      <c r="AS33" s="259"/>
      <c r="AT33" s="259"/>
      <c r="AU33" s="259"/>
      <c r="AV33" s="265"/>
      <c r="AW33" s="259"/>
      <c r="AX33" s="259"/>
      <c r="AY33" s="284"/>
      <c r="AZ33" s="315"/>
    </row>
    <row r="34" spans="1:52" s="31" customFormat="1" ht="42" customHeight="1">
      <c r="A34" s="614"/>
      <c r="B34" s="596"/>
      <c r="C34" s="596"/>
      <c r="D34" s="596"/>
      <c r="E34" s="596"/>
      <c r="F34" s="594">
        <v>0.04</v>
      </c>
      <c r="G34" s="258"/>
      <c r="H34" s="570"/>
      <c r="I34" s="259" t="s">
        <v>648</v>
      </c>
      <c r="J34" s="260" t="s">
        <v>535</v>
      </c>
      <c r="K34" s="268" t="s">
        <v>649</v>
      </c>
      <c r="L34" s="557" t="s">
        <v>650</v>
      </c>
      <c r="M34" s="548" t="s">
        <v>651</v>
      </c>
      <c r="N34" s="553">
        <v>0.3</v>
      </c>
      <c r="O34" s="597">
        <v>0.3</v>
      </c>
      <c r="P34" s="262" t="s">
        <v>531</v>
      </c>
      <c r="Q34" s="567" t="s">
        <v>652</v>
      </c>
      <c r="R34" s="546">
        <f>Q34/N34</f>
        <v>0.41366666666666668</v>
      </c>
      <c r="S34" s="545">
        <f>(O34+Q34)/90%</f>
        <v>0.47122222222222221</v>
      </c>
      <c r="T34" s="570" t="s">
        <v>653</v>
      </c>
      <c r="U34" s="569">
        <v>2021130010195</v>
      </c>
      <c r="V34" s="570" t="s">
        <v>654</v>
      </c>
      <c r="W34" s="259" t="s">
        <v>655</v>
      </c>
      <c r="X34" s="263">
        <v>1</v>
      </c>
      <c r="Y34" s="263" t="s">
        <v>656</v>
      </c>
      <c r="Z34" s="263" t="s">
        <v>656</v>
      </c>
      <c r="AA34" s="95">
        <f>Z34/X34</f>
        <v>0.5</v>
      </c>
      <c r="AB34" s="641">
        <v>44562</v>
      </c>
      <c r="AC34" s="568">
        <v>365</v>
      </c>
      <c r="AD34" s="568" t="s">
        <v>657</v>
      </c>
      <c r="AE34" s="568" t="s">
        <v>657</v>
      </c>
      <c r="AF34" s="316">
        <v>0.2</v>
      </c>
      <c r="AG34" s="596"/>
      <c r="AH34" s="596"/>
      <c r="AI34" s="570" t="s">
        <v>540</v>
      </c>
      <c r="AJ34" s="576" t="s">
        <v>658</v>
      </c>
      <c r="AK34" s="570" t="s">
        <v>659</v>
      </c>
      <c r="AL34" s="570" t="s">
        <v>660</v>
      </c>
      <c r="AM34" s="259"/>
      <c r="AN34" s="570" t="s">
        <v>661</v>
      </c>
      <c r="AO34" s="259" t="s">
        <v>65</v>
      </c>
      <c r="AP34" s="259" t="s">
        <v>531</v>
      </c>
      <c r="AQ34" s="259" t="s">
        <v>531</v>
      </c>
      <c r="AR34" s="259"/>
      <c r="AS34" s="259"/>
      <c r="AT34" s="259"/>
      <c r="AU34" s="259"/>
      <c r="AV34" s="554"/>
      <c r="AW34" s="548"/>
      <c r="AX34" s="548"/>
      <c r="AY34" s="284" t="s">
        <v>662</v>
      </c>
      <c r="AZ34" s="566" t="s">
        <v>663</v>
      </c>
    </row>
    <row r="35" spans="1:52" s="31" customFormat="1" ht="42" customHeight="1">
      <c r="A35" s="614"/>
      <c r="B35" s="596"/>
      <c r="C35" s="596"/>
      <c r="D35" s="596"/>
      <c r="E35" s="596"/>
      <c r="F35" s="591"/>
      <c r="G35" s="267"/>
      <c r="H35" s="570"/>
      <c r="I35" s="259"/>
      <c r="J35" s="260"/>
      <c r="K35" s="268"/>
      <c r="L35" s="558"/>
      <c r="M35" s="548"/>
      <c r="N35" s="550"/>
      <c r="O35" s="552"/>
      <c r="P35" s="262" t="s">
        <v>531</v>
      </c>
      <c r="Q35" s="567"/>
      <c r="R35" s="546"/>
      <c r="S35" s="545"/>
      <c r="T35" s="570"/>
      <c r="U35" s="569"/>
      <c r="V35" s="570"/>
      <c r="W35" s="259" t="s">
        <v>664</v>
      </c>
      <c r="X35" s="263">
        <v>1</v>
      </c>
      <c r="Y35" s="263" t="s">
        <v>656</v>
      </c>
      <c r="Z35" s="263" t="s">
        <v>656</v>
      </c>
      <c r="AA35" s="95">
        <f>Z35/X35</f>
        <v>0.5</v>
      </c>
      <c r="AB35" s="568"/>
      <c r="AC35" s="568"/>
      <c r="AD35" s="568"/>
      <c r="AE35" s="568"/>
      <c r="AF35" s="316">
        <v>0.2</v>
      </c>
      <c r="AG35" s="596"/>
      <c r="AH35" s="596"/>
      <c r="AI35" s="570"/>
      <c r="AJ35" s="576"/>
      <c r="AK35" s="570"/>
      <c r="AL35" s="570"/>
      <c r="AM35" s="259"/>
      <c r="AN35" s="570"/>
      <c r="AO35" s="259" t="s">
        <v>65</v>
      </c>
      <c r="AP35" s="259" t="s">
        <v>531</v>
      </c>
      <c r="AQ35" s="259" t="s">
        <v>531</v>
      </c>
      <c r="AR35" s="259"/>
      <c r="AS35" s="259"/>
      <c r="AT35" s="259"/>
      <c r="AU35" s="259"/>
      <c r="AV35" s="555"/>
      <c r="AW35" s="548"/>
      <c r="AX35" s="548"/>
      <c r="AY35" s="596" t="s">
        <v>665</v>
      </c>
      <c r="AZ35" s="566"/>
    </row>
    <row r="36" spans="1:52" s="31" customFormat="1" ht="68.25" customHeight="1">
      <c r="A36" s="614"/>
      <c r="B36" s="596"/>
      <c r="C36" s="596"/>
      <c r="D36" s="596"/>
      <c r="E36" s="596"/>
      <c r="F36" s="591"/>
      <c r="G36" s="267"/>
      <c r="H36" s="570"/>
      <c r="I36" s="259"/>
      <c r="J36" s="260"/>
      <c r="K36" s="268"/>
      <c r="L36" s="558"/>
      <c r="M36" s="548"/>
      <c r="N36" s="550"/>
      <c r="O36" s="552"/>
      <c r="P36" s="262" t="s">
        <v>666</v>
      </c>
      <c r="Q36" s="567"/>
      <c r="R36" s="546"/>
      <c r="S36" s="545"/>
      <c r="T36" s="570"/>
      <c r="U36" s="569"/>
      <c r="V36" s="570"/>
      <c r="W36" s="259" t="s">
        <v>667</v>
      </c>
      <c r="X36" s="263">
        <v>1</v>
      </c>
      <c r="Y36" s="263" t="s">
        <v>656</v>
      </c>
      <c r="Z36" s="263" t="s">
        <v>656</v>
      </c>
      <c r="AA36" s="95">
        <f>Z36/X36</f>
        <v>0.5</v>
      </c>
      <c r="AB36" s="568"/>
      <c r="AC36" s="568"/>
      <c r="AD36" s="568"/>
      <c r="AE36" s="568"/>
      <c r="AF36" s="316">
        <v>0.2</v>
      </c>
      <c r="AG36" s="596"/>
      <c r="AH36" s="596"/>
      <c r="AI36" s="570"/>
      <c r="AJ36" s="576"/>
      <c r="AK36" s="570"/>
      <c r="AL36" s="570"/>
      <c r="AM36" s="259"/>
      <c r="AN36" s="570"/>
      <c r="AO36" s="259" t="s">
        <v>65</v>
      </c>
      <c r="AP36" s="259" t="s">
        <v>531</v>
      </c>
      <c r="AQ36" s="259" t="s">
        <v>531</v>
      </c>
      <c r="AR36" s="259"/>
      <c r="AS36" s="259"/>
      <c r="AT36" s="259"/>
      <c r="AU36" s="259"/>
      <c r="AV36" s="555"/>
      <c r="AW36" s="548"/>
      <c r="AX36" s="548"/>
      <c r="AY36" s="596"/>
      <c r="AZ36" s="566"/>
    </row>
    <row r="37" spans="1:52" s="31" customFormat="1" ht="42" customHeight="1">
      <c r="A37" s="614"/>
      <c r="B37" s="596"/>
      <c r="C37" s="596"/>
      <c r="D37" s="596"/>
      <c r="E37" s="596"/>
      <c r="F37" s="591"/>
      <c r="G37" s="267"/>
      <c r="H37" s="570"/>
      <c r="I37" s="259"/>
      <c r="J37" s="260"/>
      <c r="K37" s="268"/>
      <c r="L37" s="558"/>
      <c r="M37" s="548"/>
      <c r="N37" s="550"/>
      <c r="O37" s="552"/>
      <c r="P37" s="262" t="s">
        <v>531</v>
      </c>
      <c r="Q37" s="567"/>
      <c r="R37" s="546"/>
      <c r="S37" s="545"/>
      <c r="T37" s="570"/>
      <c r="U37" s="569"/>
      <c r="V37" s="570"/>
      <c r="W37" s="259" t="s">
        <v>668</v>
      </c>
      <c r="X37" s="263">
        <v>1</v>
      </c>
      <c r="Y37" s="263" t="s">
        <v>656</v>
      </c>
      <c r="Z37" s="263" t="s">
        <v>656</v>
      </c>
      <c r="AA37" s="95">
        <f>Z37/X37</f>
        <v>0.5</v>
      </c>
      <c r="AB37" s="568"/>
      <c r="AC37" s="568"/>
      <c r="AD37" s="568"/>
      <c r="AE37" s="568"/>
      <c r="AF37" s="316">
        <v>0.2</v>
      </c>
      <c r="AG37" s="596"/>
      <c r="AH37" s="596"/>
      <c r="AI37" s="570"/>
      <c r="AJ37" s="576"/>
      <c r="AK37" s="570"/>
      <c r="AL37" s="570"/>
      <c r="AM37" s="259"/>
      <c r="AN37" s="570"/>
      <c r="AO37" s="259" t="s">
        <v>65</v>
      </c>
      <c r="AP37" s="259" t="s">
        <v>531</v>
      </c>
      <c r="AQ37" s="259" t="s">
        <v>531</v>
      </c>
      <c r="AR37" s="259"/>
      <c r="AS37" s="259"/>
      <c r="AT37" s="259"/>
      <c r="AU37" s="259"/>
      <c r="AV37" s="555"/>
      <c r="AW37" s="548"/>
      <c r="AX37" s="548"/>
      <c r="AY37" s="284" t="s">
        <v>669</v>
      </c>
      <c r="AZ37" s="566"/>
    </row>
    <row r="38" spans="1:52" s="31" customFormat="1" ht="39.75" customHeight="1">
      <c r="A38" s="614"/>
      <c r="B38" s="596"/>
      <c r="C38" s="596"/>
      <c r="D38" s="596"/>
      <c r="E38" s="596"/>
      <c r="F38" s="591"/>
      <c r="G38" s="267"/>
      <c r="H38" s="570"/>
      <c r="I38" s="259"/>
      <c r="J38" s="260"/>
      <c r="K38" s="268"/>
      <c r="L38" s="559"/>
      <c r="M38" s="548"/>
      <c r="N38" s="550"/>
      <c r="O38" s="552"/>
      <c r="P38" s="262" t="s">
        <v>531</v>
      </c>
      <c r="Q38" s="567"/>
      <c r="R38" s="546"/>
      <c r="S38" s="545"/>
      <c r="T38" s="570"/>
      <c r="U38" s="569"/>
      <c r="V38" s="570"/>
      <c r="W38" s="259" t="s">
        <v>670</v>
      </c>
      <c r="X38" s="263">
        <v>1</v>
      </c>
      <c r="Y38" s="263">
        <v>0</v>
      </c>
      <c r="Z38" s="263">
        <v>0</v>
      </c>
      <c r="AA38" s="95">
        <f>Z38/X38</f>
        <v>0</v>
      </c>
      <c r="AB38" s="568"/>
      <c r="AC38" s="568"/>
      <c r="AD38" s="568"/>
      <c r="AE38" s="568"/>
      <c r="AF38" s="316">
        <v>0.2</v>
      </c>
      <c r="AG38" s="596"/>
      <c r="AH38" s="596"/>
      <c r="AI38" s="570"/>
      <c r="AJ38" s="576"/>
      <c r="AK38" s="570"/>
      <c r="AL38" s="570"/>
      <c r="AM38" s="259"/>
      <c r="AN38" s="570"/>
      <c r="AO38" s="259" t="s">
        <v>65</v>
      </c>
      <c r="AP38" s="259" t="s">
        <v>531</v>
      </c>
      <c r="AQ38" s="259" t="s">
        <v>531</v>
      </c>
      <c r="AR38" s="259"/>
      <c r="AS38" s="259"/>
      <c r="AT38" s="259"/>
      <c r="AU38" s="259"/>
      <c r="AV38" s="556"/>
      <c r="AW38" s="548"/>
      <c r="AX38" s="548"/>
      <c r="AY38" s="284" t="s">
        <v>531</v>
      </c>
      <c r="AZ38" s="271"/>
    </row>
    <row r="39" spans="1:52" s="31" customFormat="1" ht="39.75" customHeight="1">
      <c r="A39" s="614"/>
      <c r="B39" s="596"/>
      <c r="C39" s="596"/>
      <c r="D39" s="596"/>
      <c r="E39" s="596"/>
      <c r="F39" s="267"/>
      <c r="G39" s="267"/>
      <c r="H39" s="570"/>
      <c r="I39" s="259"/>
      <c r="J39" s="260"/>
      <c r="K39" s="268"/>
      <c r="L39" s="317"/>
      <c r="M39" s="268"/>
      <c r="N39" s="277"/>
      <c r="O39" s="278"/>
      <c r="P39" s="262"/>
      <c r="Q39" s="262"/>
      <c r="R39" s="318"/>
      <c r="S39" s="279"/>
      <c r="T39" s="582" t="s">
        <v>825</v>
      </c>
      <c r="U39" s="583"/>
      <c r="V39" s="583"/>
      <c r="W39" s="583"/>
      <c r="X39" s="583"/>
      <c r="Y39" s="583"/>
      <c r="Z39" s="584"/>
      <c r="AA39" s="95">
        <f>AVERAGE(AA34:AA38)</f>
        <v>0.4</v>
      </c>
      <c r="AB39" s="263"/>
      <c r="AC39" s="263"/>
      <c r="AD39" s="263"/>
      <c r="AE39" s="263"/>
      <c r="AF39" s="316"/>
      <c r="AG39" s="596"/>
      <c r="AH39" s="596"/>
      <c r="AI39" s="259"/>
      <c r="AJ39" s="264"/>
      <c r="AK39" s="259"/>
      <c r="AL39" s="259"/>
      <c r="AM39" s="259"/>
      <c r="AN39" s="259"/>
      <c r="AO39" s="259"/>
      <c r="AP39" s="259"/>
      <c r="AQ39" s="259"/>
      <c r="AR39" s="259"/>
      <c r="AS39" s="259"/>
      <c r="AT39" s="259"/>
      <c r="AU39" s="259"/>
      <c r="AV39" s="275"/>
      <c r="AW39" s="268"/>
      <c r="AX39" s="268"/>
      <c r="AY39" s="284"/>
      <c r="AZ39" s="271"/>
    </row>
    <row r="40" spans="1:52" s="31" customFormat="1" ht="75.650000000000006" customHeight="1">
      <c r="A40" s="614"/>
      <c r="B40" s="596"/>
      <c r="C40" s="596"/>
      <c r="D40" s="596"/>
      <c r="E40" s="596"/>
      <c r="F40" s="267" t="s">
        <v>531</v>
      </c>
      <c r="G40" s="267"/>
      <c r="H40" s="570"/>
      <c r="I40" s="268" t="s">
        <v>671</v>
      </c>
      <c r="J40" s="278" t="s">
        <v>535</v>
      </c>
      <c r="K40" s="272">
        <v>0</v>
      </c>
      <c r="L40" s="557" t="s">
        <v>672</v>
      </c>
      <c r="M40" s="548" t="s">
        <v>673</v>
      </c>
      <c r="N40" s="553">
        <v>0.1</v>
      </c>
      <c r="O40" s="597">
        <v>0.1</v>
      </c>
      <c r="P40" s="262" t="s">
        <v>674</v>
      </c>
      <c r="Q40" s="567">
        <v>0</v>
      </c>
      <c r="R40" s="547">
        <f>Q40/N40</f>
        <v>0</v>
      </c>
      <c r="S40" s="546">
        <f>(O40+Q40)/M40</f>
        <v>0.33333333333333337</v>
      </c>
      <c r="T40" s="570" t="s">
        <v>675</v>
      </c>
      <c r="U40" s="569">
        <v>2021130010202</v>
      </c>
      <c r="V40" s="570" t="s">
        <v>676</v>
      </c>
      <c r="W40" s="259" t="s">
        <v>677</v>
      </c>
      <c r="X40" s="263">
        <v>1</v>
      </c>
      <c r="Y40" s="263">
        <v>0</v>
      </c>
      <c r="Z40" s="263">
        <v>0</v>
      </c>
      <c r="AA40" s="95">
        <f>Z40/X40</f>
        <v>0</v>
      </c>
      <c r="AB40" s="283">
        <v>44562</v>
      </c>
      <c r="AC40" s="264">
        <v>365</v>
      </c>
      <c r="AD40" s="264">
        <v>500</v>
      </c>
      <c r="AE40" s="264" t="s">
        <v>531</v>
      </c>
      <c r="AF40" s="264" t="s">
        <v>531</v>
      </c>
      <c r="AG40" s="596"/>
      <c r="AH40" s="596"/>
      <c r="AI40" s="259" t="s">
        <v>540</v>
      </c>
      <c r="AJ40" s="576" t="s">
        <v>678</v>
      </c>
      <c r="AK40" s="570" t="s">
        <v>679</v>
      </c>
      <c r="AL40" s="570" t="s">
        <v>680</v>
      </c>
      <c r="AM40" s="259"/>
      <c r="AN40" s="570" t="s">
        <v>681</v>
      </c>
      <c r="AO40" s="259" t="s">
        <v>65</v>
      </c>
      <c r="AP40" s="259" t="s">
        <v>531</v>
      </c>
      <c r="AQ40" s="287">
        <v>44642</v>
      </c>
      <c r="AR40" s="287"/>
      <c r="AS40" s="287"/>
      <c r="AT40" s="287"/>
      <c r="AU40" s="287"/>
      <c r="AV40" s="623">
        <v>200000000</v>
      </c>
      <c r="AW40" s="609">
        <v>0</v>
      </c>
      <c r="AX40" s="642">
        <f>AW40/AV40</f>
        <v>0</v>
      </c>
      <c r="AY40" s="284" t="s">
        <v>531</v>
      </c>
      <c r="AZ40" s="271"/>
    </row>
    <row r="41" spans="1:52" s="31" customFormat="1" ht="77.150000000000006" customHeight="1">
      <c r="A41" s="614"/>
      <c r="B41" s="596"/>
      <c r="C41" s="596"/>
      <c r="D41" s="596"/>
      <c r="E41" s="596"/>
      <c r="F41" s="267" t="s">
        <v>531</v>
      </c>
      <c r="G41" s="267"/>
      <c r="H41" s="570"/>
      <c r="I41" s="268"/>
      <c r="J41" s="278"/>
      <c r="K41" s="272"/>
      <c r="L41" s="559"/>
      <c r="M41" s="548"/>
      <c r="N41" s="550"/>
      <c r="O41" s="552"/>
      <c r="P41" s="262"/>
      <c r="Q41" s="567"/>
      <c r="R41" s="547"/>
      <c r="S41" s="546"/>
      <c r="T41" s="570"/>
      <c r="U41" s="569"/>
      <c r="V41" s="570"/>
      <c r="W41" s="259" t="s">
        <v>682</v>
      </c>
      <c r="X41" s="263">
        <v>1</v>
      </c>
      <c r="Y41" s="263">
        <v>0</v>
      </c>
      <c r="Z41" s="263">
        <v>0</v>
      </c>
      <c r="AA41" s="95">
        <f>Z41/X41</f>
        <v>0</v>
      </c>
      <c r="AB41" s="283">
        <v>44562</v>
      </c>
      <c r="AC41" s="319">
        <v>365</v>
      </c>
      <c r="AD41" s="264">
        <v>500</v>
      </c>
      <c r="AE41" s="264" t="s">
        <v>531</v>
      </c>
      <c r="AF41" s="264" t="s">
        <v>531</v>
      </c>
      <c r="AG41" s="596"/>
      <c r="AH41" s="596"/>
      <c r="AI41" s="264" t="s">
        <v>540</v>
      </c>
      <c r="AJ41" s="576"/>
      <c r="AK41" s="570"/>
      <c r="AL41" s="570"/>
      <c r="AM41" s="259"/>
      <c r="AN41" s="570"/>
      <c r="AO41" s="259" t="s">
        <v>65</v>
      </c>
      <c r="AP41" s="259" t="s">
        <v>531</v>
      </c>
      <c r="AQ41" s="287">
        <v>44734</v>
      </c>
      <c r="AR41" s="287"/>
      <c r="AS41" s="287"/>
      <c r="AT41" s="287"/>
      <c r="AU41" s="287"/>
      <c r="AV41" s="625"/>
      <c r="AW41" s="609"/>
      <c r="AX41" s="642"/>
      <c r="AY41" s="259" t="s">
        <v>531</v>
      </c>
      <c r="AZ41" s="266" t="s">
        <v>793</v>
      </c>
    </row>
    <row r="42" spans="1:52" s="31" customFormat="1" ht="77.150000000000006" customHeight="1">
      <c r="A42" s="614"/>
      <c r="B42" s="596"/>
      <c r="C42" s="284"/>
      <c r="D42" s="284"/>
      <c r="E42" s="284"/>
      <c r="F42" s="267"/>
      <c r="G42" s="267"/>
      <c r="H42" s="259"/>
      <c r="I42" s="620" t="s">
        <v>753</v>
      </c>
      <c r="J42" s="621"/>
      <c r="K42" s="621"/>
      <c r="L42" s="621"/>
      <c r="M42" s="621"/>
      <c r="N42" s="621"/>
      <c r="O42" s="621"/>
      <c r="P42" s="621"/>
      <c r="Q42" s="622"/>
      <c r="R42" s="98">
        <f>AVERAGE(R32:R41)</f>
        <v>0.13788888888888889</v>
      </c>
      <c r="S42" s="98">
        <f>AVERAGE(S32:S41)</f>
        <v>0.26818518518518519</v>
      </c>
      <c r="T42" s="582" t="s">
        <v>825</v>
      </c>
      <c r="U42" s="583"/>
      <c r="V42" s="583"/>
      <c r="W42" s="583"/>
      <c r="X42" s="583"/>
      <c r="Y42" s="583"/>
      <c r="Z42" s="584"/>
      <c r="AA42" s="94">
        <f>AVERAGE(AA29:AA33)</f>
        <v>0</v>
      </c>
      <c r="AB42" s="283"/>
      <c r="AC42" s="319"/>
      <c r="AD42" s="264"/>
      <c r="AE42" s="264"/>
      <c r="AF42" s="264"/>
      <c r="AG42" s="596"/>
      <c r="AH42" s="596"/>
      <c r="AI42" s="264"/>
      <c r="AJ42" s="264"/>
      <c r="AK42" s="259"/>
      <c r="AL42" s="259"/>
      <c r="AM42" s="259"/>
      <c r="AN42" s="554" t="s">
        <v>693</v>
      </c>
      <c r="AO42" s="259"/>
      <c r="AP42" s="259"/>
      <c r="AQ42" s="287"/>
      <c r="AR42" s="294"/>
      <c r="AS42" s="294"/>
      <c r="AT42" s="294"/>
      <c r="AU42" s="294"/>
      <c r="AV42" s="623">
        <v>1000000000</v>
      </c>
      <c r="AW42" s="623">
        <v>546700000</v>
      </c>
      <c r="AX42" s="629">
        <f>AW42/AV42</f>
        <v>0.54669999999999996</v>
      </c>
      <c r="AY42" s="259"/>
      <c r="AZ42" s="271"/>
    </row>
    <row r="43" spans="1:52" s="31" customFormat="1" ht="159.5">
      <c r="A43" s="614"/>
      <c r="B43" s="596"/>
      <c r="C43" s="284" t="s">
        <v>83</v>
      </c>
      <c r="D43" s="284" t="s">
        <v>83</v>
      </c>
      <c r="E43" s="284" t="s">
        <v>83</v>
      </c>
      <c r="F43" s="267" t="s">
        <v>531</v>
      </c>
      <c r="G43" s="267"/>
      <c r="H43" s="570" t="s">
        <v>683</v>
      </c>
      <c r="I43" s="320" t="s">
        <v>684</v>
      </c>
      <c r="J43" s="321" t="s">
        <v>685</v>
      </c>
      <c r="K43" s="268" t="s">
        <v>686</v>
      </c>
      <c r="L43" s="259" t="s">
        <v>687</v>
      </c>
      <c r="M43" s="263">
        <v>1</v>
      </c>
      <c r="N43" s="277">
        <v>6</v>
      </c>
      <c r="O43" s="278">
        <v>4</v>
      </c>
      <c r="P43" s="298">
        <v>6</v>
      </c>
      <c r="Q43" s="298">
        <v>7</v>
      </c>
      <c r="R43" s="318">
        <v>1</v>
      </c>
      <c r="S43" s="318">
        <v>1</v>
      </c>
      <c r="T43" s="570" t="s">
        <v>688</v>
      </c>
      <c r="U43" s="574">
        <v>2021130010212</v>
      </c>
      <c r="V43" s="570" t="s">
        <v>689</v>
      </c>
      <c r="W43" s="322" t="s">
        <v>690</v>
      </c>
      <c r="X43" s="277">
        <v>6</v>
      </c>
      <c r="Y43" s="298">
        <v>6</v>
      </c>
      <c r="Z43" s="298">
        <v>7</v>
      </c>
      <c r="AA43" s="95">
        <v>1</v>
      </c>
      <c r="AB43" s="283">
        <v>44562</v>
      </c>
      <c r="AC43" s="264">
        <v>365</v>
      </c>
      <c r="AD43" s="576">
        <v>1055035</v>
      </c>
      <c r="AE43" s="264" t="s">
        <v>531</v>
      </c>
      <c r="AF43" s="264" t="s">
        <v>531</v>
      </c>
      <c r="AG43" s="596"/>
      <c r="AH43" s="596"/>
      <c r="AI43" s="570" t="s">
        <v>540</v>
      </c>
      <c r="AJ43" s="590">
        <v>1000000000</v>
      </c>
      <c r="AK43" s="570" t="s">
        <v>691</v>
      </c>
      <c r="AL43" s="570" t="s">
        <v>692</v>
      </c>
      <c r="AM43" s="259"/>
      <c r="AN43" s="555"/>
      <c r="AO43" s="570" t="s">
        <v>65</v>
      </c>
      <c r="AP43" s="570" t="s">
        <v>560</v>
      </c>
      <c r="AQ43" s="570" t="s">
        <v>546</v>
      </c>
      <c r="AR43" s="323"/>
      <c r="AS43" s="323"/>
      <c r="AT43" s="323"/>
      <c r="AU43" s="323"/>
      <c r="AV43" s="624"/>
      <c r="AW43" s="624"/>
      <c r="AX43" s="630"/>
      <c r="AY43" s="324" t="s">
        <v>694</v>
      </c>
      <c r="AZ43" s="325" t="s">
        <v>695</v>
      </c>
    </row>
    <row r="44" spans="1:52" s="31" customFormat="1" ht="42" customHeight="1">
      <c r="A44" s="614"/>
      <c r="B44" s="596"/>
      <c r="C44" s="596" t="s">
        <v>83</v>
      </c>
      <c r="D44" s="596" t="s">
        <v>83</v>
      </c>
      <c r="E44" s="596" t="s">
        <v>83</v>
      </c>
      <c r="F44" s="267" t="s">
        <v>531</v>
      </c>
      <c r="G44" s="267"/>
      <c r="H44" s="570"/>
      <c r="I44" s="312" t="s">
        <v>696</v>
      </c>
      <c r="J44" s="321" t="s">
        <v>697</v>
      </c>
      <c r="K44" s="267" t="s">
        <v>698</v>
      </c>
      <c r="L44" s="299" t="s">
        <v>699</v>
      </c>
      <c r="M44" s="326">
        <v>10292</v>
      </c>
      <c r="N44" s="277">
        <v>1500</v>
      </c>
      <c r="O44" s="278" t="s">
        <v>531</v>
      </c>
      <c r="P44" s="327" t="s">
        <v>531</v>
      </c>
      <c r="Q44" s="327">
        <v>0</v>
      </c>
      <c r="R44" s="290">
        <f>Q44/N44</f>
        <v>0</v>
      </c>
      <c r="S44" s="318">
        <f>(N44+Q44)/M44</f>
        <v>0.14574426739214924</v>
      </c>
      <c r="T44" s="570"/>
      <c r="U44" s="574"/>
      <c r="V44" s="570"/>
      <c r="W44" s="328" t="s">
        <v>700</v>
      </c>
      <c r="X44" s="277">
        <v>1500</v>
      </c>
      <c r="Y44" s="327" t="s">
        <v>531</v>
      </c>
      <c r="Z44" s="327">
        <v>0</v>
      </c>
      <c r="AA44" s="95">
        <f>Z44/X44</f>
        <v>0</v>
      </c>
      <c r="AB44" s="283">
        <v>44562</v>
      </c>
      <c r="AC44" s="319">
        <v>365</v>
      </c>
      <c r="AD44" s="576"/>
      <c r="AE44" s="319" t="s">
        <v>531</v>
      </c>
      <c r="AF44" s="319" t="s">
        <v>531</v>
      </c>
      <c r="AG44" s="596"/>
      <c r="AH44" s="596"/>
      <c r="AI44" s="570"/>
      <c r="AJ44" s="576"/>
      <c r="AK44" s="570"/>
      <c r="AL44" s="570"/>
      <c r="AM44" s="259"/>
      <c r="AN44" s="555"/>
      <c r="AO44" s="570"/>
      <c r="AP44" s="570"/>
      <c r="AQ44" s="570"/>
      <c r="AR44" s="323"/>
      <c r="AS44" s="323"/>
      <c r="AT44" s="323"/>
      <c r="AU44" s="323"/>
      <c r="AV44" s="624"/>
      <c r="AW44" s="624"/>
      <c r="AX44" s="630"/>
      <c r="AY44" s="324"/>
      <c r="AZ44" s="325" t="s">
        <v>701</v>
      </c>
    </row>
    <row r="45" spans="1:52" s="31" customFormat="1" ht="203">
      <c r="A45" s="614"/>
      <c r="B45" s="596"/>
      <c r="C45" s="596"/>
      <c r="D45" s="596"/>
      <c r="E45" s="596"/>
      <c r="F45" s="267" t="s">
        <v>531</v>
      </c>
      <c r="G45" s="267"/>
      <c r="H45" s="570"/>
      <c r="I45" s="312" t="s">
        <v>702</v>
      </c>
      <c r="J45" s="321" t="s">
        <v>703</v>
      </c>
      <c r="K45" s="267" t="s">
        <v>704</v>
      </c>
      <c r="L45" s="299" t="s">
        <v>705</v>
      </c>
      <c r="M45" s="326">
        <v>27</v>
      </c>
      <c r="N45" s="277">
        <v>13</v>
      </c>
      <c r="O45" s="278">
        <v>1</v>
      </c>
      <c r="P45" s="327">
        <v>1</v>
      </c>
      <c r="Q45" s="327">
        <v>10</v>
      </c>
      <c r="R45" s="318">
        <f>Q45/N45</f>
        <v>0.76923076923076927</v>
      </c>
      <c r="S45" s="318">
        <f>(O45+Q45)/M45</f>
        <v>0.40740740740740738</v>
      </c>
      <c r="T45" s="570"/>
      <c r="U45" s="574"/>
      <c r="V45" s="570"/>
      <c r="W45" s="328" t="s">
        <v>706</v>
      </c>
      <c r="X45" s="277">
        <v>13</v>
      </c>
      <c r="Y45" s="327">
        <v>1</v>
      </c>
      <c r="Z45" s="327">
        <v>10</v>
      </c>
      <c r="AA45" s="95">
        <f>Z45/X45</f>
        <v>0.76923076923076927</v>
      </c>
      <c r="AB45" s="283">
        <v>44562</v>
      </c>
      <c r="AC45" s="319">
        <v>365</v>
      </c>
      <c r="AD45" s="576"/>
      <c r="AE45" s="319" t="s">
        <v>531</v>
      </c>
      <c r="AF45" s="319" t="s">
        <v>531</v>
      </c>
      <c r="AG45" s="596"/>
      <c r="AH45" s="596"/>
      <c r="AI45" s="570"/>
      <c r="AJ45" s="576"/>
      <c r="AK45" s="570"/>
      <c r="AL45" s="570"/>
      <c r="AM45" s="259"/>
      <c r="AN45" s="555"/>
      <c r="AO45" s="570"/>
      <c r="AP45" s="570"/>
      <c r="AQ45" s="570"/>
      <c r="AR45" s="323"/>
      <c r="AS45" s="323"/>
      <c r="AT45" s="323"/>
      <c r="AU45" s="323"/>
      <c r="AV45" s="624"/>
      <c r="AW45" s="624"/>
      <c r="AX45" s="630"/>
      <c r="AY45" s="324" t="s">
        <v>707</v>
      </c>
      <c r="AZ45" s="329" t="s">
        <v>708</v>
      </c>
    </row>
    <row r="46" spans="1:52" s="31" customFormat="1" ht="72.5">
      <c r="A46" s="614"/>
      <c r="B46" s="596"/>
      <c r="C46" s="284" t="s">
        <v>83</v>
      </c>
      <c r="D46" s="284" t="s">
        <v>83</v>
      </c>
      <c r="E46" s="284" t="s">
        <v>83</v>
      </c>
      <c r="F46" s="267" t="s">
        <v>531</v>
      </c>
      <c r="G46" s="267"/>
      <c r="H46" s="570"/>
      <c r="I46" s="312" t="s">
        <v>709</v>
      </c>
      <c r="J46" s="321" t="s">
        <v>710</v>
      </c>
      <c r="K46" s="267" t="s">
        <v>711</v>
      </c>
      <c r="L46" s="299" t="s">
        <v>712</v>
      </c>
      <c r="M46" s="330">
        <v>1</v>
      </c>
      <c r="N46" s="331">
        <f>19/28</f>
        <v>0.6785714285714286</v>
      </c>
      <c r="O46" s="314">
        <v>32.14</v>
      </c>
      <c r="P46" s="332">
        <f>13/19</f>
        <v>0.68421052631578949</v>
      </c>
      <c r="Q46" s="332">
        <f>13/19</f>
        <v>0.68421052631578949</v>
      </c>
      <c r="R46" s="279">
        <v>1</v>
      </c>
      <c r="S46" s="279">
        <v>1</v>
      </c>
      <c r="T46" s="570"/>
      <c r="U46" s="574"/>
      <c r="V46" s="570"/>
      <c r="W46" s="328" t="s">
        <v>713</v>
      </c>
      <c r="X46" s="331">
        <f>19/28</f>
        <v>0.6785714285714286</v>
      </c>
      <c r="Y46" s="332">
        <f>13/19</f>
        <v>0.68421052631578949</v>
      </c>
      <c r="Z46" s="332">
        <f>13/19</f>
        <v>0.68421052631578949</v>
      </c>
      <c r="AA46" s="95">
        <v>1</v>
      </c>
      <c r="AB46" s="283">
        <v>44562</v>
      </c>
      <c r="AC46" s="319">
        <v>365</v>
      </c>
      <c r="AD46" s="576"/>
      <c r="AE46" s="319" t="s">
        <v>531</v>
      </c>
      <c r="AF46" s="319" t="s">
        <v>531</v>
      </c>
      <c r="AG46" s="596"/>
      <c r="AH46" s="596"/>
      <c r="AI46" s="570"/>
      <c r="AJ46" s="576"/>
      <c r="AK46" s="570"/>
      <c r="AL46" s="570"/>
      <c r="AM46" s="259"/>
      <c r="AN46" s="555"/>
      <c r="AO46" s="570"/>
      <c r="AP46" s="570"/>
      <c r="AQ46" s="570"/>
      <c r="AR46" s="323"/>
      <c r="AS46" s="323"/>
      <c r="AT46" s="323"/>
      <c r="AU46" s="323"/>
      <c r="AV46" s="624"/>
      <c r="AW46" s="624"/>
      <c r="AX46" s="630"/>
      <c r="AY46" s="324" t="s">
        <v>714</v>
      </c>
      <c r="AZ46" s="325" t="s">
        <v>715</v>
      </c>
    </row>
    <row r="47" spans="1:52" s="31" customFormat="1" ht="50">
      <c r="A47" s="614"/>
      <c r="B47" s="596"/>
      <c r="C47" s="284" t="s">
        <v>83</v>
      </c>
      <c r="D47" s="284" t="s">
        <v>83</v>
      </c>
      <c r="E47" s="284" t="s">
        <v>83</v>
      </c>
      <c r="F47" s="267" t="s">
        <v>531</v>
      </c>
      <c r="G47" s="267"/>
      <c r="H47" s="570"/>
      <c r="I47" s="312" t="s">
        <v>716</v>
      </c>
      <c r="J47" s="321" t="s">
        <v>717</v>
      </c>
      <c r="K47" s="267" t="s">
        <v>313</v>
      </c>
      <c r="L47" s="299" t="s">
        <v>718</v>
      </c>
      <c r="M47" s="326">
        <v>1</v>
      </c>
      <c r="N47" s="277" t="s">
        <v>379</v>
      </c>
      <c r="O47" s="278">
        <v>0</v>
      </c>
      <c r="P47" s="327">
        <v>1</v>
      </c>
      <c r="Q47" s="327">
        <v>1</v>
      </c>
      <c r="R47" s="279">
        <v>1</v>
      </c>
      <c r="S47" s="279">
        <v>1</v>
      </c>
      <c r="T47" s="570"/>
      <c r="U47" s="574"/>
      <c r="V47" s="570"/>
      <c r="W47" s="328" t="s">
        <v>719</v>
      </c>
      <c r="X47" s="277">
        <v>1</v>
      </c>
      <c r="Y47" s="327">
        <v>1</v>
      </c>
      <c r="Z47" s="327">
        <v>1</v>
      </c>
      <c r="AA47" s="95">
        <f>Z47/X47</f>
        <v>1</v>
      </c>
      <c r="AB47" s="283">
        <v>44562</v>
      </c>
      <c r="AC47" s="319">
        <v>365</v>
      </c>
      <c r="AD47" s="576"/>
      <c r="AE47" s="319" t="s">
        <v>531</v>
      </c>
      <c r="AF47" s="319" t="s">
        <v>531</v>
      </c>
      <c r="AG47" s="596"/>
      <c r="AH47" s="596"/>
      <c r="AI47" s="570"/>
      <c r="AJ47" s="576"/>
      <c r="AK47" s="570"/>
      <c r="AL47" s="570"/>
      <c r="AM47" s="259"/>
      <c r="AN47" s="555"/>
      <c r="AO47" s="570"/>
      <c r="AP47" s="570"/>
      <c r="AQ47" s="570"/>
      <c r="AR47" s="323"/>
      <c r="AS47" s="323"/>
      <c r="AT47" s="323"/>
      <c r="AU47" s="323"/>
      <c r="AV47" s="624"/>
      <c r="AW47" s="624"/>
      <c r="AX47" s="630"/>
      <c r="AY47" s="324" t="s">
        <v>531</v>
      </c>
      <c r="AZ47" s="325" t="s">
        <v>720</v>
      </c>
    </row>
    <row r="48" spans="1:52" s="31" customFormat="1" ht="62.5" customHeight="1">
      <c r="A48" s="614"/>
      <c r="B48" s="596"/>
      <c r="C48" s="284" t="s">
        <v>83</v>
      </c>
      <c r="D48" s="284" t="s">
        <v>83</v>
      </c>
      <c r="E48" s="284" t="s">
        <v>83</v>
      </c>
      <c r="F48" s="267" t="s">
        <v>531</v>
      </c>
      <c r="G48" s="267"/>
      <c r="H48" s="570"/>
      <c r="I48" s="312" t="s">
        <v>721</v>
      </c>
      <c r="J48" s="321" t="s">
        <v>717</v>
      </c>
      <c r="K48" s="267" t="s">
        <v>313</v>
      </c>
      <c r="L48" s="299" t="s">
        <v>722</v>
      </c>
      <c r="M48" s="326">
        <v>1</v>
      </c>
      <c r="N48" s="277" t="s">
        <v>379</v>
      </c>
      <c r="O48" s="278">
        <v>0</v>
      </c>
      <c r="P48" s="327">
        <v>0</v>
      </c>
      <c r="Q48" s="327">
        <v>0</v>
      </c>
      <c r="R48" s="333">
        <v>0</v>
      </c>
      <c r="S48" s="333">
        <v>0</v>
      </c>
      <c r="T48" s="570"/>
      <c r="U48" s="574"/>
      <c r="V48" s="570"/>
      <c r="W48" s="328" t="s">
        <v>723</v>
      </c>
      <c r="X48" s="277">
        <v>1</v>
      </c>
      <c r="Y48" s="327">
        <v>0</v>
      </c>
      <c r="Z48" s="327">
        <v>0</v>
      </c>
      <c r="AA48" s="95">
        <f>Z48/X48</f>
        <v>0</v>
      </c>
      <c r="AB48" s="588">
        <v>44197</v>
      </c>
      <c r="AC48" s="589">
        <v>365</v>
      </c>
      <c r="AD48" s="576"/>
      <c r="AE48" s="589" t="s">
        <v>531</v>
      </c>
      <c r="AF48" s="589" t="s">
        <v>531</v>
      </c>
      <c r="AG48" s="596"/>
      <c r="AH48" s="596"/>
      <c r="AI48" s="570"/>
      <c r="AJ48" s="576"/>
      <c r="AK48" s="570"/>
      <c r="AL48" s="570"/>
      <c r="AM48" s="259"/>
      <c r="AN48" s="555"/>
      <c r="AO48" s="570"/>
      <c r="AP48" s="570"/>
      <c r="AQ48" s="570"/>
      <c r="AR48" s="323"/>
      <c r="AS48" s="323"/>
      <c r="AT48" s="323"/>
      <c r="AU48" s="323"/>
      <c r="AV48" s="624"/>
      <c r="AW48" s="624"/>
      <c r="AX48" s="630"/>
      <c r="AY48" s="324" t="s">
        <v>724</v>
      </c>
      <c r="AZ48" s="325" t="s">
        <v>725</v>
      </c>
    </row>
    <row r="49" spans="1:52" s="31" customFormat="1" ht="58">
      <c r="A49" s="614"/>
      <c r="B49" s="596"/>
      <c r="C49" s="284" t="s">
        <v>83</v>
      </c>
      <c r="D49" s="284" t="s">
        <v>83</v>
      </c>
      <c r="E49" s="284" t="s">
        <v>83</v>
      </c>
      <c r="F49" s="267" t="s">
        <v>531</v>
      </c>
      <c r="G49" s="267"/>
      <c r="H49" s="570"/>
      <c r="I49" s="312" t="s">
        <v>726</v>
      </c>
      <c r="J49" s="321" t="s">
        <v>727</v>
      </c>
      <c r="K49" s="267" t="s">
        <v>313</v>
      </c>
      <c r="L49" s="299" t="s">
        <v>728</v>
      </c>
      <c r="M49" s="326">
        <v>1</v>
      </c>
      <c r="N49" s="277">
        <v>1</v>
      </c>
      <c r="O49" s="278">
        <v>0</v>
      </c>
      <c r="P49" s="327">
        <v>0</v>
      </c>
      <c r="Q49" s="327">
        <v>1</v>
      </c>
      <c r="R49" s="290">
        <f>Q49/N49</f>
        <v>1</v>
      </c>
      <c r="S49" s="290">
        <f>(Q49+O49)/M49</f>
        <v>1</v>
      </c>
      <c r="T49" s="570"/>
      <c r="U49" s="574"/>
      <c r="V49" s="570"/>
      <c r="W49" s="328" t="s">
        <v>729</v>
      </c>
      <c r="X49" s="277">
        <v>1</v>
      </c>
      <c r="Y49" s="327">
        <v>0</v>
      </c>
      <c r="Z49" s="327">
        <v>1</v>
      </c>
      <c r="AA49" s="95">
        <f>Z49/X49</f>
        <v>1</v>
      </c>
      <c r="AB49" s="576"/>
      <c r="AC49" s="589"/>
      <c r="AD49" s="576"/>
      <c r="AE49" s="589"/>
      <c r="AF49" s="589"/>
      <c r="AG49" s="596"/>
      <c r="AH49" s="596"/>
      <c r="AI49" s="570"/>
      <c r="AJ49" s="576"/>
      <c r="AK49" s="570"/>
      <c r="AL49" s="570"/>
      <c r="AM49" s="259"/>
      <c r="AN49" s="555"/>
      <c r="AO49" s="570"/>
      <c r="AP49" s="570"/>
      <c r="AQ49" s="570"/>
      <c r="AR49" s="323"/>
      <c r="AS49" s="323"/>
      <c r="AT49" s="323"/>
      <c r="AU49" s="323"/>
      <c r="AV49" s="624"/>
      <c r="AW49" s="624"/>
      <c r="AX49" s="630"/>
      <c r="AY49" s="596" t="s">
        <v>730</v>
      </c>
      <c r="AZ49" s="325" t="s">
        <v>731</v>
      </c>
    </row>
    <row r="50" spans="1:52" s="31" customFormat="1" ht="37.5">
      <c r="A50" s="614"/>
      <c r="B50" s="596"/>
      <c r="C50" s="284" t="s">
        <v>83</v>
      </c>
      <c r="D50" s="284" t="s">
        <v>83</v>
      </c>
      <c r="E50" s="284" t="s">
        <v>83</v>
      </c>
      <c r="F50" s="267" t="s">
        <v>531</v>
      </c>
      <c r="G50" s="267"/>
      <c r="H50" s="570"/>
      <c r="I50" s="284" t="s">
        <v>732</v>
      </c>
      <c r="J50" s="321" t="s">
        <v>733</v>
      </c>
      <c r="K50" s="267" t="s">
        <v>313</v>
      </c>
      <c r="L50" s="299" t="s">
        <v>734</v>
      </c>
      <c r="M50" s="326">
        <v>1</v>
      </c>
      <c r="N50" s="277">
        <v>1</v>
      </c>
      <c r="O50" s="278">
        <v>1</v>
      </c>
      <c r="P50" s="327">
        <v>0</v>
      </c>
      <c r="Q50" s="327">
        <v>1</v>
      </c>
      <c r="R50" s="290">
        <f>Q50/N50</f>
        <v>1</v>
      </c>
      <c r="S50" s="290">
        <f>(Q50+O50)/M50</f>
        <v>2</v>
      </c>
      <c r="T50" s="570"/>
      <c r="U50" s="574"/>
      <c r="V50" s="570"/>
      <c r="W50" s="328" t="s">
        <v>735</v>
      </c>
      <c r="X50" s="277">
        <v>1</v>
      </c>
      <c r="Y50" s="327">
        <v>0</v>
      </c>
      <c r="Z50" s="327">
        <v>0</v>
      </c>
      <c r="AA50" s="95">
        <f>Z50/X50</f>
        <v>0</v>
      </c>
      <c r="AB50" s="576"/>
      <c r="AC50" s="589"/>
      <c r="AD50" s="576"/>
      <c r="AE50" s="589"/>
      <c r="AF50" s="589"/>
      <c r="AG50" s="596"/>
      <c r="AH50" s="596"/>
      <c r="AI50" s="570"/>
      <c r="AJ50" s="576"/>
      <c r="AK50" s="570"/>
      <c r="AL50" s="570"/>
      <c r="AM50" s="259"/>
      <c r="AN50" s="555"/>
      <c r="AO50" s="570"/>
      <c r="AP50" s="570"/>
      <c r="AQ50" s="570"/>
      <c r="AR50" s="323"/>
      <c r="AS50" s="323"/>
      <c r="AT50" s="323"/>
      <c r="AU50" s="323"/>
      <c r="AV50" s="624"/>
      <c r="AW50" s="624"/>
      <c r="AX50" s="630"/>
      <c r="AY50" s="596"/>
      <c r="AZ50" s="266"/>
    </row>
    <row r="51" spans="1:52" s="31" customFormat="1" ht="39.5" customHeight="1">
      <c r="A51" s="614"/>
      <c r="B51" s="596"/>
      <c r="C51" s="284"/>
      <c r="D51" s="284"/>
      <c r="E51" s="284"/>
      <c r="F51" s="267"/>
      <c r="G51" s="267"/>
      <c r="H51" s="259"/>
      <c r="I51" s="334"/>
      <c r="J51" s="335"/>
      <c r="K51" s="336"/>
      <c r="L51" s="337"/>
      <c r="M51" s="338"/>
      <c r="N51" s="339"/>
      <c r="O51" s="340"/>
      <c r="P51" s="341"/>
      <c r="Q51" s="342"/>
      <c r="R51" s="290"/>
      <c r="S51" s="290"/>
      <c r="T51" s="585" t="s">
        <v>826</v>
      </c>
      <c r="U51" s="586"/>
      <c r="V51" s="586"/>
      <c r="W51" s="586"/>
      <c r="X51" s="586"/>
      <c r="Y51" s="586"/>
      <c r="Z51" s="587"/>
      <c r="AA51" s="95">
        <f>AVERAGE(AA43:AA50)</f>
        <v>0.59615384615384615</v>
      </c>
      <c r="AB51" s="264"/>
      <c r="AC51" s="319"/>
      <c r="AD51" s="264"/>
      <c r="AE51" s="319"/>
      <c r="AF51" s="319"/>
      <c r="AG51" s="596"/>
      <c r="AH51" s="596"/>
      <c r="AI51" s="259"/>
      <c r="AJ51" s="264"/>
      <c r="AK51" s="259"/>
      <c r="AL51" s="259"/>
      <c r="AM51" s="259"/>
      <c r="AN51" s="555"/>
      <c r="AO51" s="259"/>
      <c r="AP51" s="259"/>
      <c r="AQ51" s="259"/>
      <c r="AR51" s="323"/>
      <c r="AS51" s="323"/>
      <c r="AT51" s="323"/>
      <c r="AU51" s="323"/>
      <c r="AV51" s="624"/>
      <c r="AW51" s="624"/>
      <c r="AX51" s="630"/>
      <c r="AY51" s="284"/>
      <c r="AZ51" s="266"/>
    </row>
    <row r="52" spans="1:52" s="31" customFormat="1" ht="39.5" customHeight="1">
      <c r="A52" s="614"/>
      <c r="B52" s="596"/>
      <c r="C52" s="284"/>
      <c r="D52" s="284"/>
      <c r="E52" s="284"/>
      <c r="F52" s="267"/>
      <c r="G52" s="267"/>
      <c r="H52" s="259"/>
      <c r="I52" s="617" t="s">
        <v>754</v>
      </c>
      <c r="J52" s="618"/>
      <c r="K52" s="618"/>
      <c r="L52" s="618"/>
      <c r="M52" s="618"/>
      <c r="N52" s="618"/>
      <c r="O52" s="618"/>
      <c r="P52" s="618"/>
      <c r="Q52" s="619"/>
      <c r="R52" s="99">
        <f>AVERAGE(R43:R50)</f>
        <v>0.72115384615384615</v>
      </c>
      <c r="S52" s="99">
        <f>AVERAGE(S43:S50)</f>
        <v>0.81914395934994455</v>
      </c>
      <c r="T52" s="259"/>
      <c r="U52" s="343"/>
      <c r="V52" s="259"/>
      <c r="W52" s="328"/>
      <c r="X52" s="277"/>
      <c r="Y52" s="327"/>
      <c r="Z52" s="327"/>
      <c r="AA52" s="327"/>
      <c r="AB52" s="264"/>
      <c r="AC52" s="319"/>
      <c r="AD52" s="264"/>
      <c r="AE52" s="319"/>
      <c r="AF52" s="319"/>
      <c r="AG52" s="596"/>
      <c r="AH52" s="596"/>
      <c r="AI52" s="259"/>
      <c r="AJ52" s="264"/>
      <c r="AK52" s="259"/>
      <c r="AL52" s="259"/>
      <c r="AM52" s="259"/>
      <c r="AN52" s="556"/>
      <c r="AO52" s="259"/>
      <c r="AP52" s="259"/>
      <c r="AQ52" s="259"/>
      <c r="AR52" s="270"/>
      <c r="AS52" s="270"/>
      <c r="AT52" s="270"/>
      <c r="AU52" s="270"/>
      <c r="AV52" s="625"/>
      <c r="AW52" s="625"/>
      <c r="AX52" s="631"/>
      <c r="AY52" s="284"/>
      <c r="AZ52" s="266"/>
    </row>
    <row r="53" spans="1:52" s="31" customFormat="1" ht="233.25" customHeight="1">
      <c r="A53" s="614"/>
      <c r="B53" s="596"/>
      <c r="C53" s="284" t="s">
        <v>83</v>
      </c>
      <c r="D53" s="284" t="s">
        <v>83</v>
      </c>
      <c r="E53" s="284" t="s">
        <v>83</v>
      </c>
      <c r="F53" s="267" t="s">
        <v>531</v>
      </c>
      <c r="G53" s="267"/>
      <c r="H53" s="284" t="s">
        <v>736</v>
      </c>
      <c r="I53" s="284" t="s">
        <v>737</v>
      </c>
      <c r="J53" s="260" t="s">
        <v>583</v>
      </c>
      <c r="K53" s="267" t="s">
        <v>738</v>
      </c>
      <c r="L53" s="299" t="s">
        <v>739</v>
      </c>
      <c r="M53" s="326">
        <v>1</v>
      </c>
      <c r="N53" s="277">
        <v>1</v>
      </c>
      <c r="O53" s="278">
        <v>1</v>
      </c>
      <c r="P53" s="327">
        <v>0.25</v>
      </c>
      <c r="Q53" s="327">
        <v>0.5</v>
      </c>
      <c r="R53" s="290">
        <f>Q53/N53</f>
        <v>0.5</v>
      </c>
      <c r="S53" s="290">
        <v>1</v>
      </c>
      <c r="T53" s="284" t="s">
        <v>740</v>
      </c>
      <c r="U53" s="344">
        <v>2021130010288</v>
      </c>
      <c r="V53" s="312" t="s">
        <v>741</v>
      </c>
      <c r="W53" s="345" t="s">
        <v>742</v>
      </c>
      <c r="X53" s="346">
        <v>1</v>
      </c>
      <c r="Y53" s="346" t="s">
        <v>348</v>
      </c>
      <c r="Z53" s="346">
        <v>0.5</v>
      </c>
      <c r="AA53" s="347">
        <f>Z53/X53</f>
        <v>0.5</v>
      </c>
      <c r="AB53" s="348">
        <v>44562</v>
      </c>
      <c r="AC53" s="326">
        <v>365</v>
      </c>
      <c r="AD53" s="268" t="s">
        <v>56</v>
      </c>
      <c r="AE53" s="268">
        <v>527.51800000000003</v>
      </c>
      <c r="AF53" s="349">
        <v>1</v>
      </c>
      <c r="AG53" s="596"/>
      <c r="AH53" s="596"/>
      <c r="AI53" s="284" t="s">
        <v>540</v>
      </c>
      <c r="AJ53" s="319" t="s">
        <v>743</v>
      </c>
      <c r="AK53" s="284" t="s">
        <v>744</v>
      </c>
      <c r="AL53" s="284" t="s">
        <v>745</v>
      </c>
      <c r="AM53" s="284"/>
      <c r="AN53" s="319" t="s">
        <v>746</v>
      </c>
      <c r="AO53" s="319" t="s">
        <v>747</v>
      </c>
      <c r="AP53" s="319" t="s">
        <v>560</v>
      </c>
      <c r="AQ53" s="350">
        <v>44581</v>
      </c>
      <c r="AR53" s="350"/>
      <c r="AS53" s="350"/>
      <c r="AT53" s="350"/>
      <c r="AU53" s="350"/>
      <c r="AV53" s="350"/>
      <c r="AW53" s="259"/>
      <c r="AX53" s="259"/>
      <c r="AY53" s="284" t="s">
        <v>748</v>
      </c>
      <c r="AZ53" s="284" t="s">
        <v>749</v>
      </c>
    </row>
    <row r="54" spans="1:52" ht="39" customHeight="1">
      <c r="A54" s="351"/>
      <c r="B54" s="351"/>
      <c r="C54" s="351"/>
      <c r="D54" s="351"/>
      <c r="E54" s="351"/>
      <c r="F54" s="351"/>
      <c r="G54" s="351"/>
      <c r="H54" s="351"/>
      <c r="I54" s="543" t="s">
        <v>755</v>
      </c>
      <c r="J54" s="543"/>
      <c r="K54" s="543"/>
      <c r="L54" s="543"/>
      <c r="M54" s="543"/>
      <c r="N54" s="543"/>
      <c r="O54" s="543"/>
      <c r="P54" s="351"/>
      <c r="Q54" s="352"/>
      <c r="R54" s="353">
        <f>R53</f>
        <v>0.5</v>
      </c>
      <c r="S54" s="353">
        <f>S53</f>
        <v>1</v>
      </c>
      <c r="T54" s="643" t="s">
        <v>827</v>
      </c>
      <c r="U54" s="643"/>
      <c r="V54" s="643"/>
      <c r="W54" s="643"/>
      <c r="X54" s="643"/>
      <c r="Y54" s="643"/>
      <c r="Z54" s="643"/>
      <c r="AA54" s="354">
        <f>AA53</f>
        <v>0.5</v>
      </c>
      <c r="AB54" s="351"/>
      <c r="AC54" s="351"/>
      <c r="AD54" s="351"/>
      <c r="AE54" s="351"/>
      <c r="AF54" s="351"/>
      <c r="AG54" s="351"/>
      <c r="AH54" s="351"/>
      <c r="AI54" s="351"/>
      <c r="AJ54" s="351"/>
      <c r="AK54" s="351"/>
      <c r="AL54" s="351"/>
      <c r="AM54" s="351"/>
      <c r="AN54" s="351"/>
      <c r="AO54" s="351"/>
      <c r="AP54" s="351"/>
      <c r="AQ54" s="351"/>
      <c r="AR54" s="351"/>
      <c r="AS54" s="351"/>
      <c r="AT54" s="351"/>
      <c r="AU54" s="351"/>
      <c r="AV54" s="351"/>
      <c r="AW54" s="351"/>
      <c r="AX54" s="351"/>
      <c r="AY54" s="355"/>
      <c r="AZ54" s="351"/>
    </row>
    <row r="55" spans="1:52">
      <c r="A55" s="351"/>
      <c r="B55" s="351"/>
      <c r="C55" s="351"/>
      <c r="D55" s="351"/>
      <c r="E55" s="351"/>
      <c r="F55" s="351"/>
      <c r="G55" s="351"/>
      <c r="H55" s="351"/>
      <c r="I55" s="544" t="s">
        <v>756</v>
      </c>
      <c r="J55" s="544"/>
      <c r="K55" s="544"/>
      <c r="L55" s="544"/>
      <c r="M55" s="544"/>
      <c r="N55" s="544"/>
      <c r="O55" s="544"/>
      <c r="P55" s="351"/>
      <c r="Q55" s="352"/>
      <c r="R55" s="352">
        <f>(R31+R42+R52+R54)/4</f>
        <v>0.40476068376068375</v>
      </c>
      <c r="S55" s="352">
        <f>(S31+S42+S52+S54)/4</f>
        <v>0.56933228613378239</v>
      </c>
      <c r="T55" s="355"/>
      <c r="U55" s="351"/>
      <c r="V55" s="355"/>
      <c r="W55" s="355"/>
      <c r="X55" s="351"/>
      <c r="Y55" s="351"/>
      <c r="Z55" s="351"/>
      <c r="AA55" s="351"/>
      <c r="AB55" s="351"/>
      <c r="AC55" s="351"/>
      <c r="AD55" s="351"/>
      <c r="AE55" s="351"/>
      <c r="AF55" s="351"/>
      <c r="AG55" s="351"/>
      <c r="AH55" s="351"/>
      <c r="AI55" s="351"/>
      <c r="AJ55" s="351"/>
      <c r="AK55" s="351"/>
      <c r="AL55" s="351"/>
      <c r="AM55" s="351"/>
      <c r="AN55" s="351"/>
      <c r="AO55" s="351"/>
      <c r="AP55" s="351"/>
      <c r="AQ55" s="351"/>
      <c r="AR55" s="351"/>
      <c r="AS55" s="351"/>
      <c r="AT55" s="351"/>
      <c r="AU55" s="351"/>
      <c r="AV55" s="351"/>
      <c r="AW55" s="351"/>
      <c r="AX55" s="351"/>
      <c r="AY55" s="355"/>
      <c r="AZ55" s="351"/>
    </row>
    <row r="56" spans="1:52">
      <c r="A56" s="351"/>
      <c r="B56" s="351"/>
      <c r="C56" s="351"/>
      <c r="D56" s="351"/>
      <c r="E56" s="351"/>
      <c r="F56" s="351"/>
      <c r="G56" s="351"/>
      <c r="H56" s="351"/>
      <c r="I56" s="544" t="s">
        <v>757</v>
      </c>
      <c r="J56" s="544"/>
      <c r="K56" s="544"/>
      <c r="L56" s="544"/>
      <c r="M56" s="544"/>
      <c r="N56" s="544"/>
      <c r="O56" s="544"/>
      <c r="P56" s="351"/>
      <c r="Q56" s="352"/>
      <c r="R56" s="352">
        <f t="shared" ref="R56" si="1">R55</f>
        <v>0.40476068376068375</v>
      </c>
      <c r="S56" s="352">
        <f>S55</f>
        <v>0.56933228613378239</v>
      </c>
      <c r="T56" s="355"/>
      <c r="U56" s="351"/>
      <c r="V56" s="355"/>
      <c r="W56" s="355"/>
      <c r="X56" s="351"/>
      <c r="Y56" s="351"/>
      <c r="Z56" s="351"/>
      <c r="AA56" s="351"/>
      <c r="AB56" s="351"/>
      <c r="AC56" s="351"/>
      <c r="AD56" s="351"/>
      <c r="AE56" s="351"/>
      <c r="AF56" s="351"/>
      <c r="AG56" s="351"/>
      <c r="AH56" s="351"/>
      <c r="AI56" s="351"/>
      <c r="AJ56" s="351"/>
      <c r="AK56" s="351"/>
      <c r="AL56" s="351"/>
      <c r="AM56" s="351"/>
      <c r="AN56" s="351"/>
      <c r="AO56" s="351"/>
      <c r="AP56" s="351"/>
      <c r="AQ56" s="351"/>
      <c r="AR56" s="351"/>
      <c r="AS56" s="351"/>
      <c r="AT56" s="351"/>
      <c r="AU56" s="351"/>
      <c r="AV56" s="351"/>
      <c r="AW56" s="351"/>
      <c r="AX56" s="351"/>
      <c r="AY56" s="355"/>
      <c r="AZ56" s="351"/>
    </row>
    <row r="57" spans="1:52">
      <c r="A57" s="351"/>
      <c r="B57" s="351"/>
      <c r="C57" s="351"/>
      <c r="D57" s="351"/>
      <c r="E57" s="351"/>
      <c r="F57" s="351"/>
      <c r="G57" s="351"/>
      <c r="H57" s="351"/>
      <c r="I57" s="355"/>
      <c r="J57" s="356"/>
      <c r="K57" s="351"/>
      <c r="L57" s="355"/>
      <c r="M57" s="351"/>
      <c r="N57" s="357"/>
      <c r="O57" s="358"/>
      <c r="P57" s="351"/>
      <c r="Q57" s="351"/>
      <c r="R57" s="359"/>
      <c r="S57" s="359"/>
      <c r="T57" s="355"/>
      <c r="U57" s="351"/>
      <c r="V57" s="355"/>
      <c r="W57" s="355"/>
      <c r="X57" s="351"/>
      <c r="Y57" s="351"/>
      <c r="Z57" s="351"/>
      <c r="AA57" s="351"/>
      <c r="AB57" s="351"/>
      <c r="AC57" s="351"/>
      <c r="AD57" s="351"/>
      <c r="AE57" s="351"/>
      <c r="AF57" s="351"/>
      <c r="AG57" s="351"/>
      <c r="AH57" s="351"/>
      <c r="AI57" s="351"/>
      <c r="AJ57" s="351"/>
      <c r="AK57" s="351"/>
      <c r="AL57" s="351"/>
      <c r="AM57" s="351"/>
      <c r="AN57" s="351"/>
      <c r="AO57" s="351"/>
      <c r="AP57" s="351"/>
      <c r="AQ57" s="351"/>
      <c r="AR57" s="351"/>
      <c r="AS57" s="351"/>
      <c r="AT57" s="351"/>
      <c r="AU57" s="351"/>
      <c r="AV57" s="351"/>
      <c r="AW57" s="351"/>
      <c r="AX57" s="351"/>
      <c r="AY57" s="355"/>
      <c r="AZ57" s="351"/>
    </row>
    <row r="58" spans="1:52">
      <c r="A58" s="351"/>
      <c r="B58" s="351"/>
      <c r="C58" s="351"/>
      <c r="D58" s="351"/>
      <c r="E58" s="351"/>
      <c r="F58" s="351"/>
      <c r="G58" s="351"/>
      <c r="H58" s="351"/>
      <c r="I58" s="355"/>
      <c r="J58" s="356"/>
      <c r="K58" s="351"/>
      <c r="L58" s="355"/>
      <c r="M58" s="351"/>
      <c r="N58" s="357"/>
      <c r="O58" s="358"/>
      <c r="P58" s="351"/>
      <c r="Q58" s="351"/>
      <c r="R58" s="359"/>
      <c r="S58" s="359"/>
      <c r="T58" s="355"/>
      <c r="U58" s="351"/>
      <c r="V58" s="355"/>
      <c r="W58" s="355"/>
      <c r="X58" s="351"/>
      <c r="Y58" s="351"/>
      <c r="Z58" s="351"/>
      <c r="AA58" s="351"/>
      <c r="AB58" s="351"/>
      <c r="AC58" s="351"/>
      <c r="AD58" s="351"/>
      <c r="AE58" s="351"/>
      <c r="AF58" s="351"/>
      <c r="AG58" s="351"/>
      <c r="AH58" s="351"/>
      <c r="AI58" s="351"/>
      <c r="AJ58" s="351"/>
      <c r="AK58" s="351"/>
      <c r="AL58" s="351"/>
      <c r="AM58" s="351"/>
      <c r="AN58" s="351"/>
      <c r="AO58" s="351"/>
      <c r="AP58" s="351"/>
      <c r="AQ58" s="351"/>
      <c r="AR58" s="351"/>
      <c r="AS58" s="351"/>
      <c r="AT58" s="351"/>
      <c r="AU58" s="351"/>
      <c r="AV58" s="351"/>
      <c r="AW58" s="351"/>
      <c r="AX58" s="351"/>
      <c r="AY58" s="355"/>
      <c r="AZ58" s="351"/>
    </row>
    <row r="59" spans="1:52">
      <c r="A59" s="351"/>
      <c r="B59" s="351"/>
      <c r="C59" s="351"/>
      <c r="D59" s="351"/>
      <c r="E59" s="351"/>
      <c r="F59" s="351"/>
      <c r="G59" s="351"/>
      <c r="H59" s="351"/>
      <c r="I59" s="355"/>
      <c r="J59" s="356"/>
      <c r="K59" s="351"/>
      <c r="L59" s="355"/>
      <c r="M59" s="351"/>
      <c r="N59" s="357"/>
      <c r="O59" s="358"/>
      <c r="P59" s="351"/>
      <c r="Q59" s="351"/>
      <c r="R59" s="359"/>
      <c r="S59" s="359"/>
      <c r="T59" s="355"/>
      <c r="U59" s="351"/>
      <c r="V59" s="355"/>
      <c r="W59" s="355"/>
      <c r="X59" s="351"/>
      <c r="Y59" s="351"/>
      <c r="Z59" s="351"/>
      <c r="AA59" s="351"/>
      <c r="AB59" s="351"/>
      <c r="AC59" s="351"/>
      <c r="AD59" s="351"/>
      <c r="AE59" s="351"/>
      <c r="AF59" s="351"/>
      <c r="AG59" s="351"/>
      <c r="AH59" s="351"/>
      <c r="AI59" s="351"/>
      <c r="AJ59" s="351"/>
      <c r="AK59" s="351"/>
      <c r="AL59" s="351"/>
      <c r="AM59" s="351"/>
      <c r="AN59" s="351"/>
      <c r="AO59" s="351"/>
      <c r="AP59" s="351"/>
      <c r="AQ59" s="351"/>
      <c r="AR59" s="351"/>
      <c r="AS59" s="351"/>
      <c r="AT59" s="351"/>
      <c r="AU59" s="351"/>
      <c r="AV59" s="351"/>
      <c r="AW59" s="351"/>
      <c r="AX59" s="351"/>
      <c r="AY59" s="355"/>
      <c r="AZ59" s="351"/>
    </row>
    <row r="60" spans="1:52">
      <c r="A60" s="351"/>
      <c r="B60" s="351"/>
      <c r="C60" s="351"/>
      <c r="D60" s="351"/>
      <c r="E60" s="351"/>
      <c r="F60" s="351"/>
      <c r="G60" s="351"/>
      <c r="H60" s="351"/>
      <c r="I60" s="355"/>
      <c r="J60" s="356"/>
      <c r="K60" s="351"/>
      <c r="L60" s="355"/>
      <c r="M60" s="351"/>
      <c r="N60" s="357"/>
      <c r="O60" s="358"/>
      <c r="P60" s="351"/>
      <c r="Q60" s="351"/>
      <c r="R60" s="359"/>
      <c r="S60" s="359"/>
      <c r="T60" s="355"/>
      <c r="U60" s="351"/>
      <c r="V60" s="355"/>
      <c r="W60" s="355"/>
      <c r="X60" s="351"/>
      <c r="Y60" s="351"/>
      <c r="Z60" s="351"/>
      <c r="AA60" s="351"/>
      <c r="AB60" s="351"/>
      <c r="AC60" s="351"/>
      <c r="AD60" s="351"/>
      <c r="AE60" s="351"/>
      <c r="AF60" s="351"/>
      <c r="AG60" s="351"/>
      <c r="AH60" s="351"/>
      <c r="AI60" s="351"/>
      <c r="AJ60" s="351"/>
      <c r="AK60" s="351"/>
      <c r="AL60" s="351"/>
      <c r="AM60" s="351"/>
      <c r="AN60" s="351"/>
      <c r="AO60" s="351"/>
      <c r="AP60" s="351"/>
      <c r="AQ60" s="351"/>
      <c r="AR60" s="351"/>
      <c r="AS60" s="351"/>
      <c r="AT60" s="351"/>
      <c r="AU60" s="351"/>
      <c r="AV60" s="351"/>
      <c r="AW60" s="351"/>
      <c r="AX60" s="351"/>
      <c r="AY60" s="355"/>
      <c r="AZ60" s="351"/>
    </row>
    <row r="61" spans="1:52">
      <c r="A61" s="351"/>
      <c r="B61" s="351"/>
      <c r="C61" s="351"/>
      <c r="D61" s="351"/>
      <c r="E61" s="351"/>
      <c r="F61" s="351"/>
      <c r="G61" s="351"/>
      <c r="H61" s="351"/>
      <c r="I61" s="355"/>
      <c r="J61" s="356"/>
      <c r="K61" s="351"/>
      <c r="L61" s="355"/>
      <c r="M61" s="351"/>
      <c r="N61" s="357"/>
      <c r="O61" s="358"/>
      <c r="P61" s="351"/>
      <c r="Q61" s="351"/>
      <c r="R61" s="359"/>
      <c r="S61" s="359"/>
      <c r="T61" s="355"/>
      <c r="U61" s="351"/>
      <c r="V61" s="355"/>
      <c r="W61" s="355"/>
      <c r="X61" s="351"/>
      <c r="Y61" s="351"/>
      <c r="Z61" s="351"/>
      <c r="AA61" s="351"/>
      <c r="AB61" s="351"/>
      <c r="AC61" s="351"/>
      <c r="AD61" s="351"/>
      <c r="AE61" s="351"/>
      <c r="AF61" s="351"/>
      <c r="AG61" s="351"/>
      <c r="AH61" s="351"/>
      <c r="AI61" s="351"/>
      <c r="AJ61" s="351"/>
      <c r="AK61" s="351"/>
      <c r="AL61" s="351"/>
      <c r="AM61" s="351"/>
      <c r="AN61" s="351"/>
      <c r="AO61" s="351"/>
      <c r="AP61" s="351"/>
      <c r="AQ61" s="351"/>
      <c r="AR61" s="351"/>
      <c r="AS61" s="351"/>
      <c r="AT61" s="351"/>
      <c r="AU61" s="351"/>
      <c r="AV61" s="351"/>
      <c r="AW61" s="351"/>
      <c r="AX61" s="351"/>
      <c r="AY61" s="355"/>
      <c r="AZ61" s="351"/>
    </row>
    <row r="62" spans="1:52" ht="165" customHeight="1">
      <c r="A62" s="351"/>
      <c r="B62" s="351"/>
      <c r="C62" s="351"/>
      <c r="D62" s="351"/>
      <c r="E62" s="351"/>
      <c r="F62" s="351"/>
      <c r="G62" s="351"/>
      <c r="H62" s="351"/>
      <c r="I62" s="355"/>
      <c r="J62" s="356"/>
      <c r="K62" s="351"/>
      <c r="L62" s="355"/>
      <c r="M62" s="351"/>
      <c r="N62" s="357"/>
      <c r="O62" s="358"/>
      <c r="P62" s="351"/>
      <c r="Q62" s="351"/>
      <c r="R62" s="359"/>
      <c r="S62" s="359"/>
      <c r="T62" s="355"/>
      <c r="U62" s="351"/>
      <c r="V62" s="355"/>
      <c r="W62" s="355"/>
      <c r="X62" s="351"/>
      <c r="Y62" s="351"/>
      <c r="Z62" s="351"/>
      <c r="AA62" s="351"/>
      <c r="AB62" s="351"/>
      <c r="AC62" s="351"/>
      <c r="AD62" s="351"/>
      <c r="AE62" s="351"/>
      <c r="AF62" s="351"/>
      <c r="AG62" s="351"/>
      <c r="AH62" s="351"/>
      <c r="AI62" s="351"/>
      <c r="AJ62" s="351"/>
      <c r="AK62" s="351"/>
      <c r="AL62" s="351"/>
      <c r="AM62" s="351"/>
      <c r="AN62" s="351"/>
      <c r="AO62" s="351"/>
      <c r="AP62" s="351"/>
      <c r="AQ62" s="351"/>
      <c r="AR62" s="351"/>
      <c r="AS62" s="351"/>
      <c r="AT62" s="351"/>
      <c r="AU62" s="351"/>
      <c r="AV62" s="351"/>
      <c r="AW62" s="351"/>
      <c r="AX62" s="351"/>
      <c r="AY62" s="355"/>
      <c r="AZ62" s="351"/>
    </row>
    <row r="63" spans="1:52">
      <c r="A63" s="351"/>
      <c r="B63" s="351"/>
      <c r="C63" s="351"/>
      <c r="D63" s="351"/>
      <c r="E63" s="351"/>
      <c r="F63" s="351"/>
      <c r="G63" s="351"/>
      <c r="H63" s="351"/>
      <c r="I63" s="355"/>
      <c r="J63" s="356"/>
      <c r="K63" s="351"/>
      <c r="L63" s="355"/>
      <c r="M63" s="351"/>
      <c r="N63" s="357"/>
      <c r="O63" s="358"/>
      <c r="P63" s="351"/>
      <c r="Q63" s="351"/>
      <c r="R63" s="359"/>
      <c r="S63" s="359"/>
      <c r="T63" s="355"/>
      <c r="U63" s="351"/>
      <c r="V63" s="355"/>
      <c r="W63" s="355"/>
      <c r="X63" s="351"/>
      <c r="Y63" s="351"/>
      <c r="Z63" s="351"/>
      <c r="AA63" s="351"/>
      <c r="AB63" s="351"/>
      <c r="AC63" s="351"/>
      <c r="AD63" s="351"/>
      <c r="AE63" s="351"/>
      <c r="AF63" s="351"/>
      <c r="AG63" s="351"/>
      <c r="AH63" s="351"/>
      <c r="AI63" s="351"/>
      <c r="AJ63" s="351"/>
      <c r="AK63" s="351"/>
      <c r="AL63" s="351"/>
      <c r="AM63" s="351"/>
      <c r="AN63" s="351"/>
      <c r="AO63" s="351"/>
      <c r="AP63" s="351"/>
      <c r="AQ63" s="351"/>
      <c r="AR63" s="351"/>
      <c r="AS63" s="351"/>
      <c r="AT63" s="351"/>
      <c r="AU63" s="351"/>
      <c r="AV63" s="351"/>
      <c r="AW63" s="351"/>
      <c r="AX63" s="351"/>
      <c r="AY63" s="355"/>
      <c r="AZ63" s="351"/>
    </row>
    <row r="64" spans="1:52">
      <c r="N64" s="45"/>
      <c r="P64" s="1"/>
      <c r="Q64" s="1"/>
      <c r="AY64" s="4"/>
    </row>
    <row r="65" spans="14:51">
      <c r="N65" s="45"/>
      <c r="P65" s="1"/>
      <c r="Q65" s="1"/>
      <c r="AY65" s="4"/>
    </row>
    <row r="66" spans="14:51">
      <c r="N66" s="45"/>
      <c r="P66" s="1"/>
      <c r="Q66" s="1"/>
      <c r="AY66" s="4"/>
    </row>
    <row r="67" spans="14:51">
      <c r="N67" s="45"/>
      <c r="P67" s="1"/>
      <c r="Q67" s="1"/>
      <c r="AY67" s="4"/>
    </row>
    <row r="68" spans="14:51" ht="195" customHeight="1">
      <c r="N68" s="45"/>
      <c r="P68" s="1"/>
      <c r="Q68" s="1"/>
      <c r="AY68" s="4"/>
    </row>
    <row r="69" spans="14:51">
      <c r="N69" s="45"/>
      <c r="P69" s="1"/>
      <c r="Q69" s="1"/>
      <c r="AY69" s="4"/>
    </row>
    <row r="70" spans="14:51">
      <c r="N70" s="45"/>
      <c r="P70" s="1"/>
      <c r="Q70" s="1"/>
      <c r="AY70" s="4"/>
    </row>
    <row r="71" spans="14:51">
      <c r="N71" s="45"/>
      <c r="P71" s="1"/>
      <c r="Q71" s="1"/>
      <c r="AY71" s="4"/>
    </row>
    <row r="72" spans="14:51">
      <c r="N72" s="45"/>
      <c r="P72" s="1"/>
      <c r="Q72" s="1"/>
      <c r="AY72" s="4"/>
    </row>
    <row r="73" spans="14:51">
      <c r="N73" s="45"/>
      <c r="P73" s="1"/>
      <c r="Q73" s="1"/>
      <c r="AY73" s="4"/>
    </row>
    <row r="74" spans="14:51">
      <c r="N74" s="45"/>
      <c r="P74" s="1"/>
      <c r="Q74" s="1"/>
      <c r="AY74" s="4"/>
    </row>
    <row r="75" spans="14:51" ht="127.5" customHeight="1">
      <c r="N75" s="45"/>
      <c r="P75" s="1"/>
      <c r="Q75" s="1"/>
      <c r="AY75" s="4"/>
    </row>
    <row r="76" spans="14:51">
      <c r="N76" s="45"/>
      <c r="P76" s="1"/>
      <c r="Q76" s="1"/>
      <c r="AY76" s="4"/>
    </row>
    <row r="77" spans="14:51">
      <c r="N77" s="45"/>
      <c r="P77" s="1"/>
      <c r="Q77" s="1"/>
      <c r="AY77" s="4"/>
    </row>
    <row r="78" spans="14:51">
      <c r="N78" s="45"/>
      <c r="P78" s="1"/>
      <c r="Q78" s="1"/>
      <c r="AY78" s="4"/>
    </row>
    <row r="79" spans="14:51">
      <c r="N79" s="45"/>
      <c r="P79" s="1"/>
      <c r="Q79" s="1"/>
      <c r="AY79" s="4"/>
    </row>
    <row r="80" spans="14:51">
      <c r="N80" s="45"/>
      <c r="P80" s="1"/>
      <c r="Q80" s="1"/>
      <c r="AY80" s="4"/>
    </row>
    <row r="81" spans="14:51">
      <c r="N81" s="45"/>
      <c r="P81" s="1"/>
      <c r="Q81" s="1"/>
      <c r="AY81" s="4"/>
    </row>
    <row r="82" spans="14:51">
      <c r="N82" s="45"/>
      <c r="P82" s="1"/>
      <c r="Q82" s="1"/>
      <c r="AY82" s="4"/>
    </row>
    <row r="83" spans="14:51" ht="90" customHeight="1">
      <c r="N83" s="45"/>
      <c r="P83" s="1"/>
      <c r="Q83" s="1"/>
      <c r="AY83" s="4"/>
    </row>
    <row r="84" spans="14:51">
      <c r="N84" s="45"/>
      <c r="P84" s="1"/>
      <c r="Q84" s="1"/>
      <c r="AY84" s="4"/>
    </row>
    <row r="85" spans="14:51">
      <c r="N85" s="45"/>
      <c r="P85" s="1"/>
      <c r="Q85" s="1"/>
      <c r="AY85" s="4"/>
    </row>
    <row r="86" spans="14:51">
      <c r="N86" s="45"/>
      <c r="P86" s="1"/>
      <c r="Q86" s="1"/>
      <c r="AY86" s="4"/>
    </row>
    <row r="87" spans="14:51">
      <c r="N87" s="45"/>
      <c r="P87" s="1"/>
      <c r="Q87" s="1"/>
      <c r="AY87" s="4"/>
    </row>
    <row r="88" spans="14:51">
      <c r="N88" s="45"/>
      <c r="P88" s="1"/>
      <c r="Q88" s="1"/>
      <c r="AY88" s="4"/>
    </row>
    <row r="89" spans="14:51">
      <c r="N89" s="45"/>
      <c r="P89" s="1"/>
      <c r="Q89" s="1"/>
      <c r="AY89" s="4"/>
    </row>
    <row r="90" spans="14:51">
      <c r="N90" s="45"/>
      <c r="P90" s="1"/>
      <c r="Q90" s="1"/>
      <c r="AY90" s="4"/>
    </row>
    <row r="91" spans="14:51">
      <c r="N91" s="45"/>
      <c r="P91" s="1"/>
      <c r="Q91" s="1"/>
      <c r="AY91" s="4"/>
    </row>
    <row r="92" spans="14:51">
      <c r="N92" s="45"/>
      <c r="P92" s="1"/>
      <c r="Q92" s="1"/>
      <c r="AY92" s="4"/>
    </row>
    <row r="93" spans="14:51">
      <c r="N93" s="45"/>
      <c r="P93" s="1"/>
      <c r="Q93" s="1"/>
      <c r="AY93" s="4"/>
    </row>
    <row r="94" spans="14:51">
      <c r="N94" s="45"/>
      <c r="P94" s="1"/>
      <c r="Q94" s="1"/>
      <c r="AY94" s="4"/>
    </row>
    <row r="95" spans="14:51">
      <c r="N95" s="45"/>
      <c r="P95" s="1"/>
      <c r="Q95" s="1"/>
      <c r="AY95" s="4"/>
    </row>
    <row r="96" spans="14:51">
      <c r="N96" s="45"/>
      <c r="P96" s="1"/>
      <c r="Q96" s="1"/>
      <c r="AY96" s="4"/>
    </row>
    <row r="97" spans="14:51">
      <c r="N97" s="45"/>
      <c r="P97" s="1"/>
      <c r="Q97" s="1"/>
      <c r="AY97" s="4"/>
    </row>
    <row r="98" spans="14:51">
      <c r="N98" s="45"/>
      <c r="P98" s="1"/>
      <c r="Q98" s="1"/>
      <c r="AY98" s="4"/>
    </row>
    <row r="99" spans="14:51">
      <c r="N99" s="45"/>
      <c r="P99" s="1"/>
      <c r="Q99" s="1"/>
      <c r="AY99" s="4"/>
    </row>
    <row r="100" spans="14:51">
      <c r="N100" s="45"/>
      <c r="P100" s="1"/>
      <c r="Q100" s="1"/>
      <c r="AY100" s="4"/>
    </row>
    <row r="101" spans="14:51" ht="90" customHeight="1">
      <c r="N101" s="45"/>
      <c r="P101" s="1"/>
      <c r="Q101" s="1"/>
      <c r="AY101" s="4"/>
    </row>
    <row r="102" spans="14:51">
      <c r="N102" s="45"/>
      <c r="P102" s="1"/>
      <c r="Q102" s="1"/>
      <c r="AY102" s="4"/>
    </row>
    <row r="103" spans="14:51">
      <c r="N103" s="45"/>
      <c r="P103" s="1"/>
      <c r="Q103" s="1"/>
      <c r="AY103" s="4"/>
    </row>
    <row r="104" spans="14:51">
      <c r="N104" s="45"/>
      <c r="P104" s="1"/>
      <c r="Q104" s="1"/>
      <c r="AY104" s="4"/>
    </row>
    <row r="105" spans="14:51">
      <c r="N105" s="45"/>
      <c r="P105" s="1"/>
      <c r="Q105" s="1"/>
      <c r="AY105" s="4"/>
    </row>
    <row r="106" spans="14:51">
      <c r="N106" s="45"/>
      <c r="P106" s="1"/>
      <c r="Q106" s="1"/>
      <c r="AY106" s="4"/>
    </row>
    <row r="107" spans="14:51">
      <c r="N107" s="45"/>
      <c r="P107" s="1"/>
      <c r="Q107" s="1"/>
      <c r="AY107" s="4"/>
    </row>
    <row r="108" spans="14:51">
      <c r="N108" s="45"/>
      <c r="P108" s="1"/>
      <c r="Q108" s="1"/>
      <c r="AY108" s="4"/>
    </row>
    <row r="109" spans="14:51">
      <c r="N109" s="45"/>
      <c r="P109" s="1"/>
      <c r="Q109" s="1"/>
      <c r="AY109" s="4"/>
    </row>
    <row r="110" spans="14:51" ht="15" customHeight="1">
      <c r="N110" s="45"/>
      <c r="P110" s="1"/>
      <c r="Q110" s="1"/>
      <c r="AY110" s="4"/>
    </row>
    <row r="111" spans="14:51">
      <c r="N111" s="45"/>
      <c r="P111" s="1"/>
      <c r="Q111" s="1"/>
      <c r="AY111" s="4"/>
    </row>
    <row r="112" spans="14:51">
      <c r="N112" s="45"/>
      <c r="P112" s="1"/>
      <c r="Q112" s="1"/>
      <c r="AY112" s="4"/>
    </row>
    <row r="113" spans="14:51">
      <c r="N113" s="45"/>
      <c r="P113" s="1"/>
      <c r="Q113" s="1"/>
      <c r="AY113" s="4"/>
    </row>
    <row r="114" spans="14:51">
      <c r="N114" s="45"/>
      <c r="P114" s="1"/>
      <c r="Q114" s="1"/>
      <c r="AY114" s="4"/>
    </row>
    <row r="115" spans="14:51" ht="162" customHeight="1">
      <c r="N115" s="45"/>
      <c r="P115" s="1"/>
      <c r="Q115" s="1"/>
      <c r="AY115" s="4"/>
    </row>
    <row r="116" spans="14:51">
      <c r="N116" s="45"/>
      <c r="P116" s="1"/>
      <c r="Q116" s="1"/>
      <c r="AY116" s="4"/>
    </row>
    <row r="117" spans="14:51">
      <c r="N117" s="45"/>
      <c r="P117" s="1"/>
      <c r="Q117" s="1"/>
      <c r="AY117" s="4"/>
    </row>
    <row r="118" spans="14:51">
      <c r="N118" s="45"/>
      <c r="P118" s="1"/>
      <c r="Q118" s="1"/>
      <c r="AY118" s="4"/>
    </row>
    <row r="119" spans="14:51">
      <c r="N119" s="45"/>
      <c r="P119" s="1"/>
      <c r="Q119" s="1"/>
      <c r="AY119" s="4"/>
    </row>
    <row r="120" spans="14:51">
      <c r="N120" s="45"/>
      <c r="P120" s="1"/>
      <c r="Q120" s="1"/>
      <c r="AY120" s="4"/>
    </row>
    <row r="121" spans="14:51">
      <c r="N121" s="45"/>
      <c r="P121" s="1"/>
      <c r="Q121" s="1"/>
      <c r="AY121" s="4"/>
    </row>
    <row r="122" spans="14:51">
      <c r="N122" s="45"/>
      <c r="P122" s="1"/>
      <c r="Q122" s="1"/>
      <c r="AY122" s="4"/>
    </row>
    <row r="123" spans="14:51">
      <c r="N123" s="45"/>
      <c r="P123" s="1"/>
      <c r="Q123" s="1"/>
      <c r="AY123" s="4"/>
    </row>
    <row r="124" spans="14:51">
      <c r="N124" s="45"/>
      <c r="P124" s="1"/>
      <c r="Q124" s="1"/>
      <c r="AY124" s="4"/>
    </row>
    <row r="125" spans="14:51">
      <c r="N125" s="45"/>
      <c r="P125" s="1"/>
      <c r="Q125" s="1"/>
      <c r="AY125" s="4"/>
    </row>
    <row r="126" spans="14:51">
      <c r="N126" s="45"/>
      <c r="P126" s="1"/>
      <c r="Q126" s="1"/>
      <c r="AY126" s="4"/>
    </row>
    <row r="127" spans="14:51">
      <c r="N127" s="45"/>
      <c r="P127" s="1"/>
      <c r="Q127" s="1"/>
      <c r="AY127" s="4"/>
    </row>
    <row r="128" spans="14:51">
      <c r="N128" s="45"/>
      <c r="P128" s="1"/>
      <c r="Q128" s="1"/>
      <c r="AY128" s="4"/>
    </row>
    <row r="129" spans="14:51">
      <c r="N129" s="45"/>
      <c r="P129" s="1"/>
      <c r="Q129" s="1"/>
      <c r="AY129" s="4"/>
    </row>
    <row r="130" spans="14:51">
      <c r="N130" s="45"/>
      <c r="P130" s="1"/>
      <c r="Q130" s="1"/>
      <c r="AY130" s="4"/>
    </row>
    <row r="131" spans="14:51">
      <c r="N131" s="45"/>
      <c r="P131" s="1"/>
      <c r="Q131" s="1"/>
      <c r="AY131" s="4"/>
    </row>
    <row r="132" spans="14:51">
      <c r="N132" s="45"/>
      <c r="P132" s="1"/>
      <c r="Q132" s="1"/>
      <c r="AY132" s="4"/>
    </row>
    <row r="133" spans="14:51">
      <c r="N133" s="45"/>
      <c r="P133" s="1"/>
      <c r="Q133" s="1"/>
      <c r="AY133" s="4"/>
    </row>
    <row r="134" spans="14:51">
      <c r="N134" s="45"/>
      <c r="P134" s="1"/>
      <c r="Q134" s="1"/>
      <c r="AY134" s="4"/>
    </row>
    <row r="135" spans="14:51">
      <c r="N135" s="45"/>
      <c r="P135" s="1"/>
      <c r="Q135" s="1"/>
      <c r="AY135" s="4"/>
    </row>
    <row r="136" spans="14:51">
      <c r="N136" s="45"/>
      <c r="P136" s="1"/>
      <c r="Q136" s="1"/>
      <c r="AY136" s="4"/>
    </row>
    <row r="137" spans="14:51">
      <c r="N137" s="45"/>
      <c r="P137" s="1"/>
      <c r="Q137" s="1"/>
      <c r="AY137" s="4"/>
    </row>
    <row r="138" spans="14:51">
      <c r="N138" s="45"/>
      <c r="P138" s="1"/>
      <c r="Q138" s="1"/>
      <c r="AY138" s="4"/>
    </row>
    <row r="139" spans="14:51">
      <c r="N139" s="45"/>
      <c r="P139" s="1"/>
      <c r="Q139" s="1"/>
      <c r="AY139" s="4"/>
    </row>
    <row r="140" spans="14:51">
      <c r="N140" s="45"/>
      <c r="P140" s="1"/>
      <c r="Q140" s="1"/>
      <c r="AY140" s="4"/>
    </row>
    <row r="141" spans="14:51">
      <c r="N141" s="45"/>
      <c r="P141" s="1"/>
      <c r="Q141" s="1"/>
      <c r="AY141" s="4"/>
    </row>
    <row r="142" spans="14:51">
      <c r="N142" s="45"/>
      <c r="P142" s="1"/>
      <c r="Q142" s="1"/>
      <c r="AY142" s="4"/>
    </row>
    <row r="143" spans="14:51">
      <c r="N143" s="45"/>
      <c r="P143" s="1"/>
      <c r="Q143" s="1"/>
      <c r="AY143" s="4"/>
    </row>
    <row r="144" spans="14:51">
      <c r="N144" s="45"/>
      <c r="P144" s="1"/>
      <c r="Q144" s="1"/>
      <c r="AY144" s="4"/>
    </row>
    <row r="145" spans="14:51">
      <c r="N145" s="45"/>
      <c r="P145" s="1"/>
      <c r="Q145" s="1"/>
      <c r="AY145" s="4"/>
    </row>
    <row r="146" spans="14:51">
      <c r="N146" s="45"/>
      <c r="P146" s="1"/>
      <c r="Q146" s="1"/>
      <c r="AY146" s="4"/>
    </row>
    <row r="147" spans="14:51">
      <c r="N147" s="45"/>
      <c r="P147" s="1"/>
      <c r="Q147" s="1"/>
      <c r="AY147" s="4"/>
    </row>
    <row r="148" spans="14:51">
      <c r="N148" s="45"/>
      <c r="P148" s="1"/>
      <c r="Q148" s="1"/>
      <c r="AY148" s="4"/>
    </row>
    <row r="149" spans="14:51">
      <c r="N149" s="45"/>
      <c r="P149" s="1"/>
      <c r="Q149" s="1"/>
      <c r="AY149" s="4"/>
    </row>
    <row r="150" spans="14:51">
      <c r="N150" s="45"/>
      <c r="P150" s="1"/>
      <c r="Q150" s="1"/>
      <c r="AY150" s="4"/>
    </row>
    <row r="151" spans="14:51">
      <c r="N151" s="45"/>
      <c r="P151" s="1"/>
      <c r="Q151" s="1"/>
      <c r="AY151" s="4"/>
    </row>
    <row r="152" spans="14:51">
      <c r="N152" s="45"/>
      <c r="P152" s="1"/>
      <c r="Q152" s="1"/>
      <c r="AY152" s="4"/>
    </row>
    <row r="153" spans="14:51">
      <c r="N153" s="45"/>
      <c r="P153" s="1"/>
      <c r="Q153" s="1"/>
      <c r="AY153" s="4"/>
    </row>
    <row r="154" spans="14:51">
      <c r="N154" s="45"/>
      <c r="P154" s="1"/>
      <c r="Q154" s="1"/>
      <c r="AY154" s="4"/>
    </row>
    <row r="155" spans="14:51">
      <c r="N155" s="45"/>
      <c r="P155" s="1"/>
      <c r="Q155" s="1"/>
      <c r="AY155" s="4"/>
    </row>
    <row r="156" spans="14:51">
      <c r="N156" s="45"/>
      <c r="P156" s="1"/>
      <c r="Q156" s="1"/>
      <c r="AY156" s="4"/>
    </row>
    <row r="157" spans="14:51">
      <c r="N157" s="45"/>
      <c r="P157" s="1"/>
      <c r="Q157" s="1"/>
      <c r="AY157" s="4"/>
    </row>
    <row r="158" spans="14:51">
      <c r="N158" s="45"/>
      <c r="P158" s="1"/>
      <c r="Q158" s="1"/>
      <c r="AY158" s="4"/>
    </row>
    <row r="159" spans="14:51">
      <c r="N159" s="45"/>
      <c r="P159" s="1"/>
      <c r="Q159" s="1"/>
      <c r="AY159" s="4"/>
    </row>
    <row r="160" spans="14:51">
      <c r="N160" s="45"/>
      <c r="P160" s="1"/>
      <c r="Q160" s="1"/>
      <c r="AY160" s="4"/>
    </row>
    <row r="161" spans="14:51">
      <c r="N161" s="45"/>
      <c r="P161" s="1"/>
      <c r="Q161" s="1"/>
      <c r="AY161" s="4"/>
    </row>
    <row r="162" spans="14:51">
      <c r="N162" s="45"/>
      <c r="P162" s="1"/>
      <c r="Q162" s="1"/>
      <c r="AY162" s="4"/>
    </row>
    <row r="163" spans="14:51">
      <c r="N163" s="45"/>
      <c r="P163" s="1"/>
      <c r="Q163" s="1"/>
      <c r="AY163" s="4"/>
    </row>
    <row r="164" spans="14:51">
      <c r="N164" s="45"/>
      <c r="P164" s="1"/>
      <c r="Q164" s="1"/>
      <c r="AY164" s="4"/>
    </row>
    <row r="165" spans="14:51">
      <c r="N165" s="45"/>
      <c r="P165" s="1"/>
      <c r="Q165" s="1"/>
      <c r="AY165" s="4"/>
    </row>
    <row r="166" spans="14:51">
      <c r="N166" s="45"/>
      <c r="P166" s="1"/>
      <c r="Q166" s="1"/>
      <c r="AY166" s="4"/>
    </row>
    <row r="167" spans="14:51">
      <c r="N167" s="45"/>
      <c r="P167" s="1"/>
      <c r="Q167" s="1"/>
      <c r="AY167" s="4"/>
    </row>
    <row r="168" spans="14:51">
      <c r="N168" s="45"/>
      <c r="P168" s="1"/>
      <c r="Q168" s="1"/>
      <c r="AY168" s="4"/>
    </row>
    <row r="169" spans="14:51">
      <c r="N169" s="45"/>
      <c r="P169" s="1"/>
      <c r="Q169" s="1"/>
      <c r="AY169" s="4"/>
    </row>
    <row r="170" spans="14:51">
      <c r="N170" s="45"/>
      <c r="P170" s="1"/>
      <c r="Q170" s="1"/>
      <c r="AY170" s="4"/>
    </row>
    <row r="171" spans="14:51">
      <c r="N171" s="45"/>
      <c r="P171" s="1"/>
      <c r="Q171" s="1"/>
      <c r="AY171" s="4"/>
    </row>
    <row r="172" spans="14:51">
      <c r="N172" s="45"/>
      <c r="P172" s="1"/>
      <c r="Q172" s="1"/>
      <c r="AY172" s="4"/>
    </row>
    <row r="173" spans="14:51">
      <c r="N173" s="45"/>
      <c r="P173" s="1"/>
      <c r="Q173" s="1"/>
      <c r="AY173" s="4"/>
    </row>
    <row r="174" spans="14:51">
      <c r="N174" s="45"/>
      <c r="P174" s="1"/>
      <c r="Q174" s="1"/>
      <c r="AY174" s="4"/>
    </row>
    <row r="175" spans="14:51">
      <c r="N175" s="45"/>
      <c r="P175" s="1"/>
      <c r="Q175" s="1"/>
      <c r="AY175" s="4"/>
    </row>
    <row r="176" spans="14:51">
      <c r="N176" s="45"/>
      <c r="P176" s="1"/>
      <c r="Q176" s="1"/>
      <c r="AY176" s="4"/>
    </row>
    <row r="177" spans="14:51">
      <c r="N177" s="45"/>
      <c r="P177" s="1"/>
      <c r="Q177" s="1"/>
      <c r="AY177" s="4"/>
    </row>
    <row r="178" spans="14:51">
      <c r="N178" s="45"/>
      <c r="P178" s="1"/>
      <c r="Q178" s="1"/>
      <c r="AY178" s="4"/>
    </row>
    <row r="179" spans="14:51">
      <c r="N179" s="45"/>
      <c r="P179" s="1"/>
      <c r="Q179" s="1"/>
      <c r="AY179" s="4"/>
    </row>
    <row r="180" spans="14:51">
      <c r="N180" s="45"/>
      <c r="P180" s="1"/>
      <c r="Q180" s="1"/>
      <c r="AY180" s="4"/>
    </row>
    <row r="181" spans="14:51">
      <c r="N181" s="45"/>
      <c r="P181" s="1"/>
      <c r="Q181" s="1"/>
      <c r="AY181" s="4"/>
    </row>
    <row r="182" spans="14:51">
      <c r="N182" s="45"/>
      <c r="P182" s="1"/>
      <c r="Q182" s="1"/>
      <c r="AY182" s="4"/>
    </row>
    <row r="183" spans="14:51">
      <c r="N183" s="45"/>
      <c r="P183" s="1"/>
      <c r="Q183" s="1"/>
      <c r="AY183" s="4"/>
    </row>
    <row r="184" spans="14:51">
      <c r="N184" s="45"/>
      <c r="P184" s="1"/>
      <c r="Q184" s="1"/>
      <c r="AY184" s="4"/>
    </row>
    <row r="185" spans="14:51">
      <c r="N185" s="45"/>
      <c r="P185" s="1"/>
      <c r="Q185" s="1"/>
      <c r="AY185" s="4"/>
    </row>
    <row r="186" spans="14:51">
      <c r="N186" s="45"/>
      <c r="P186" s="1"/>
      <c r="Q186" s="1"/>
      <c r="AY186" s="4"/>
    </row>
    <row r="187" spans="14:51">
      <c r="N187" s="45"/>
      <c r="P187" s="1"/>
      <c r="Q187" s="1"/>
      <c r="AY187" s="4"/>
    </row>
    <row r="188" spans="14:51">
      <c r="N188" s="45"/>
      <c r="P188" s="1"/>
      <c r="Q188" s="1"/>
      <c r="AY188" s="4"/>
    </row>
    <row r="189" spans="14:51">
      <c r="N189" s="45"/>
      <c r="P189" s="1"/>
      <c r="Q189" s="1"/>
      <c r="AY189" s="4"/>
    </row>
    <row r="190" spans="14:51">
      <c r="N190" s="45"/>
      <c r="P190" s="1"/>
      <c r="Q190" s="1"/>
      <c r="AY190" s="4"/>
    </row>
    <row r="191" spans="14:51">
      <c r="N191" s="45"/>
      <c r="P191" s="1"/>
      <c r="Q191" s="1"/>
      <c r="AY191" s="4"/>
    </row>
    <row r="192" spans="14:51">
      <c r="N192" s="45"/>
      <c r="P192" s="1"/>
      <c r="Q192" s="1"/>
      <c r="AY192" s="4"/>
    </row>
    <row r="193" spans="14:51">
      <c r="N193" s="45"/>
      <c r="P193" s="1"/>
      <c r="Q193" s="1"/>
      <c r="AY193" s="4"/>
    </row>
    <row r="194" spans="14:51">
      <c r="N194" s="45"/>
      <c r="P194" s="1"/>
      <c r="Q194" s="1"/>
      <c r="AY194" s="4"/>
    </row>
    <row r="195" spans="14:51">
      <c r="N195" s="45"/>
      <c r="P195" s="1"/>
      <c r="Q195" s="1"/>
      <c r="AY195" s="4"/>
    </row>
    <row r="196" spans="14:51">
      <c r="N196" s="45"/>
      <c r="P196" s="1"/>
      <c r="Q196" s="1"/>
      <c r="AY196" s="4"/>
    </row>
    <row r="197" spans="14:51">
      <c r="N197" s="45"/>
      <c r="P197" s="1"/>
      <c r="Q197" s="1"/>
      <c r="AY197" s="4"/>
    </row>
    <row r="198" spans="14:51">
      <c r="N198" s="45"/>
      <c r="P198" s="1"/>
      <c r="Q198" s="1"/>
      <c r="AY198" s="4"/>
    </row>
    <row r="199" spans="14:51">
      <c r="N199" s="45"/>
      <c r="P199" s="1"/>
      <c r="Q199" s="1"/>
      <c r="AY199" s="4"/>
    </row>
    <row r="200" spans="14:51">
      <c r="N200" s="45"/>
      <c r="P200" s="1"/>
      <c r="Q200" s="1"/>
      <c r="AY200" s="4"/>
    </row>
    <row r="201" spans="14:51">
      <c r="N201" s="45"/>
      <c r="P201" s="1"/>
      <c r="Q201" s="1"/>
      <c r="AY201" s="4"/>
    </row>
    <row r="202" spans="14:51">
      <c r="N202" s="45"/>
      <c r="P202" s="1"/>
      <c r="Q202" s="1"/>
      <c r="AY202" s="4"/>
    </row>
    <row r="203" spans="14:51">
      <c r="N203" s="45"/>
      <c r="P203" s="1"/>
      <c r="Q203" s="1"/>
      <c r="AY203" s="4"/>
    </row>
    <row r="204" spans="14:51">
      <c r="N204" s="45"/>
      <c r="P204" s="1"/>
      <c r="Q204" s="1"/>
      <c r="AY204" s="4"/>
    </row>
    <row r="205" spans="14:51">
      <c r="N205" s="45"/>
      <c r="P205" s="1"/>
      <c r="Q205" s="1"/>
      <c r="AY205" s="4"/>
    </row>
    <row r="206" spans="14:51">
      <c r="N206" s="45"/>
      <c r="P206" s="1"/>
      <c r="Q206" s="1"/>
      <c r="AY206" s="4"/>
    </row>
    <row r="207" spans="14:51">
      <c r="N207" s="45"/>
      <c r="P207" s="1"/>
      <c r="Q207" s="1"/>
      <c r="AY207" s="4"/>
    </row>
    <row r="208" spans="14:51">
      <c r="N208" s="45"/>
      <c r="P208" s="1"/>
      <c r="Q208" s="1"/>
      <c r="AY208" s="4"/>
    </row>
    <row r="209" spans="14:51">
      <c r="N209" s="45"/>
      <c r="P209" s="1"/>
      <c r="Q209" s="1"/>
      <c r="AY209" s="4"/>
    </row>
    <row r="210" spans="14:51">
      <c r="N210" s="45"/>
      <c r="P210" s="1"/>
      <c r="Q210" s="1"/>
      <c r="AY210" s="4"/>
    </row>
    <row r="211" spans="14:51">
      <c r="N211" s="45"/>
      <c r="P211" s="1"/>
      <c r="Q211" s="1"/>
      <c r="AY211" s="4"/>
    </row>
    <row r="212" spans="14:51">
      <c r="N212" s="45"/>
      <c r="P212" s="1"/>
      <c r="Q212" s="1"/>
      <c r="AY212" s="4"/>
    </row>
    <row r="213" spans="14:51">
      <c r="N213" s="45"/>
      <c r="P213" s="1"/>
      <c r="Q213" s="1"/>
      <c r="AY213" s="4"/>
    </row>
    <row r="214" spans="14:51">
      <c r="N214" s="45"/>
      <c r="P214" s="1"/>
      <c r="Q214" s="1"/>
      <c r="AY214" s="4"/>
    </row>
    <row r="215" spans="14:51">
      <c r="N215" s="45"/>
      <c r="P215" s="1"/>
      <c r="Q215" s="1"/>
      <c r="AY215" s="4"/>
    </row>
    <row r="216" spans="14:51">
      <c r="N216" s="45"/>
      <c r="P216" s="1"/>
      <c r="Q216" s="1"/>
      <c r="AY216" s="4"/>
    </row>
    <row r="217" spans="14:51">
      <c r="N217" s="45"/>
      <c r="P217" s="1"/>
      <c r="Q217" s="1"/>
      <c r="AY217" s="4"/>
    </row>
    <row r="218" spans="14:51">
      <c r="N218" s="45"/>
      <c r="P218" s="1"/>
      <c r="Q218" s="1"/>
      <c r="AY218" s="4"/>
    </row>
    <row r="219" spans="14:51">
      <c r="N219" s="45"/>
      <c r="P219" s="1"/>
      <c r="Q219" s="1"/>
      <c r="AY219" s="4"/>
    </row>
    <row r="220" spans="14:51">
      <c r="N220" s="45"/>
      <c r="P220" s="1"/>
      <c r="Q220" s="1"/>
      <c r="AY220" s="4"/>
    </row>
    <row r="221" spans="14:51">
      <c r="N221" s="45"/>
      <c r="P221" s="1"/>
      <c r="Q221" s="1"/>
      <c r="AY221" s="4"/>
    </row>
    <row r="222" spans="14:51">
      <c r="N222" s="45"/>
      <c r="P222" s="1"/>
      <c r="Q222" s="1"/>
      <c r="AY222" s="4"/>
    </row>
    <row r="223" spans="14:51">
      <c r="N223" s="45"/>
      <c r="P223" s="1"/>
      <c r="Q223" s="1"/>
      <c r="AY223" s="4"/>
    </row>
    <row r="224" spans="14:51">
      <c r="N224" s="45"/>
      <c r="P224" s="1"/>
      <c r="Q224" s="1"/>
      <c r="AY224" s="4"/>
    </row>
    <row r="225" spans="14:51">
      <c r="N225" s="45"/>
      <c r="P225" s="1"/>
      <c r="Q225" s="1"/>
      <c r="AY225" s="4"/>
    </row>
    <row r="226" spans="14:51">
      <c r="N226" s="45"/>
      <c r="P226" s="1"/>
      <c r="Q226" s="1"/>
      <c r="AY226" s="4"/>
    </row>
    <row r="227" spans="14:51">
      <c r="N227" s="45"/>
      <c r="P227" s="1"/>
      <c r="Q227" s="1"/>
      <c r="AY227" s="4"/>
    </row>
    <row r="228" spans="14:51">
      <c r="N228" s="45"/>
      <c r="P228" s="1"/>
      <c r="Q228" s="1"/>
      <c r="AY228" s="4"/>
    </row>
    <row r="229" spans="14:51">
      <c r="N229" s="45"/>
      <c r="P229" s="1"/>
      <c r="Q229" s="1"/>
      <c r="AY229" s="4"/>
    </row>
    <row r="230" spans="14:51">
      <c r="N230" s="45"/>
      <c r="P230" s="1"/>
      <c r="Q230" s="1"/>
      <c r="AY230" s="4"/>
    </row>
    <row r="231" spans="14:51">
      <c r="N231" s="45"/>
      <c r="P231" s="1"/>
      <c r="Q231" s="1"/>
      <c r="AY231" s="4"/>
    </row>
    <row r="232" spans="14:51">
      <c r="N232" s="45"/>
      <c r="P232" s="1"/>
      <c r="Q232" s="1"/>
      <c r="AY232" s="4"/>
    </row>
    <row r="233" spans="14:51">
      <c r="N233" s="45"/>
      <c r="P233" s="1"/>
      <c r="Q233" s="1"/>
      <c r="AY233" s="4"/>
    </row>
    <row r="234" spans="14:51">
      <c r="N234" s="45"/>
      <c r="P234" s="1"/>
      <c r="Q234" s="1"/>
      <c r="AY234" s="4"/>
    </row>
    <row r="235" spans="14:51">
      <c r="N235" s="45"/>
      <c r="P235" s="1"/>
      <c r="Q235" s="1"/>
      <c r="AY235" s="4"/>
    </row>
    <row r="236" spans="14:51">
      <c r="N236" s="45"/>
      <c r="P236" s="1"/>
      <c r="Q236" s="1"/>
      <c r="AY236" s="4"/>
    </row>
    <row r="237" spans="14:51">
      <c r="N237" s="45"/>
      <c r="P237" s="1"/>
      <c r="Q237" s="1"/>
      <c r="AY237" s="4"/>
    </row>
    <row r="238" spans="14:51">
      <c r="N238" s="45"/>
      <c r="P238" s="1"/>
      <c r="Q238" s="1"/>
      <c r="AY238" s="4"/>
    </row>
    <row r="239" spans="14:51">
      <c r="N239" s="45"/>
      <c r="P239" s="1"/>
      <c r="Q239" s="1"/>
      <c r="AY239" s="4"/>
    </row>
    <row r="240" spans="14:51">
      <c r="N240" s="45"/>
      <c r="P240" s="1"/>
      <c r="Q240" s="1"/>
      <c r="AY240" s="4"/>
    </row>
    <row r="241" spans="14:51">
      <c r="N241" s="45"/>
      <c r="P241" s="1"/>
      <c r="Q241" s="1"/>
      <c r="AY241" s="4"/>
    </row>
    <row r="242" spans="14:51">
      <c r="N242" s="45"/>
      <c r="P242" s="1"/>
      <c r="Q242" s="1"/>
      <c r="AY242" s="4"/>
    </row>
    <row r="243" spans="14:51">
      <c r="N243" s="45"/>
      <c r="P243" s="1"/>
      <c r="Q243" s="1"/>
      <c r="AY243" s="4"/>
    </row>
    <row r="244" spans="14:51">
      <c r="N244" s="45"/>
      <c r="P244" s="1"/>
      <c r="Q244" s="1"/>
      <c r="AY244" s="4"/>
    </row>
    <row r="245" spans="14:51">
      <c r="N245" s="45"/>
      <c r="P245" s="1"/>
      <c r="Q245" s="1"/>
      <c r="AY245" s="4"/>
    </row>
    <row r="246" spans="14:51">
      <c r="N246" s="45"/>
      <c r="P246" s="1"/>
      <c r="Q246" s="1"/>
      <c r="AY246" s="4"/>
    </row>
    <row r="247" spans="14:51">
      <c r="N247" s="45"/>
      <c r="P247" s="1"/>
      <c r="Q247" s="1"/>
      <c r="AY247" s="4"/>
    </row>
    <row r="248" spans="14:51">
      <c r="N248" s="45"/>
      <c r="P248" s="1"/>
      <c r="Q248" s="1"/>
      <c r="AY248" s="4"/>
    </row>
    <row r="249" spans="14:51">
      <c r="N249" s="45"/>
      <c r="P249" s="1"/>
      <c r="Q249" s="1"/>
      <c r="AY249" s="4"/>
    </row>
    <row r="250" spans="14:51">
      <c r="N250" s="45"/>
      <c r="P250" s="1"/>
      <c r="Q250" s="1"/>
      <c r="AY250" s="4"/>
    </row>
    <row r="251" spans="14:51">
      <c r="N251" s="45"/>
      <c r="P251" s="1"/>
      <c r="Q251" s="1"/>
      <c r="AY251" s="4"/>
    </row>
    <row r="252" spans="14:51">
      <c r="N252" s="45"/>
      <c r="P252" s="1"/>
      <c r="Q252" s="1"/>
      <c r="AY252" s="4"/>
    </row>
    <row r="253" spans="14:51">
      <c r="N253" s="45"/>
      <c r="P253" s="1"/>
      <c r="Q253" s="1"/>
      <c r="AY253" s="4"/>
    </row>
    <row r="254" spans="14:51">
      <c r="N254" s="45"/>
      <c r="P254" s="1"/>
      <c r="Q254" s="1"/>
      <c r="AY254" s="4"/>
    </row>
    <row r="255" spans="14:51">
      <c r="N255" s="45"/>
      <c r="P255" s="1"/>
      <c r="Q255" s="1"/>
      <c r="AY255" s="4"/>
    </row>
    <row r="256" spans="14:51">
      <c r="N256" s="45"/>
      <c r="P256" s="1"/>
      <c r="Q256" s="1"/>
      <c r="AY256" s="4"/>
    </row>
    <row r="257" spans="14:51">
      <c r="N257" s="45"/>
      <c r="P257" s="1"/>
      <c r="Q257" s="1"/>
      <c r="AY257" s="4"/>
    </row>
    <row r="258" spans="14:51">
      <c r="N258" s="45"/>
      <c r="P258" s="1"/>
      <c r="Q258" s="1"/>
      <c r="AY258" s="4"/>
    </row>
    <row r="259" spans="14:51">
      <c r="N259" s="45"/>
      <c r="P259" s="1"/>
      <c r="Q259" s="1"/>
      <c r="AY259" s="4"/>
    </row>
    <row r="260" spans="14:51">
      <c r="N260" s="45"/>
      <c r="P260" s="1"/>
      <c r="Q260" s="1"/>
      <c r="AY260" s="4"/>
    </row>
    <row r="261" spans="14:51">
      <c r="N261" s="45"/>
      <c r="P261" s="1"/>
      <c r="Q261" s="1"/>
      <c r="AY261" s="4"/>
    </row>
    <row r="262" spans="14:51">
      <c r="N262" s="45"/>
      <c r="P262" s="1"/>
      <c r="Q262" s="1"/>
      <c r="AY262" s="4"/>
    </row>
    <row r="263" spans="14:51">
      <c r="N263" s="45"/>
      <c r="P263" s="1"/>
      <c r="Q263" s="1"/>
      <c r="AY263" s="4"/>
    </row>
    <row r="264" spans="14:51">
      <c r="N264" s="45"/>
      <c r="P264" s="1"/>
      <c r="Q264" s="1"/>
      <c r="AY264" s="4"/>
    </row>
    <row r="265" spans="14:51">
      <c r="N265" s="45"/>
      <c r="P265" s="1"/>
      <c r="Q265" s="1"/>
      <c r="AY265" s="4"/>
    </row>
    <row r="266" spans="14:51">
      <c r="N266" s="45"/>
      <c r="P266" s="1"/>
      <c r="Q266" s="1"/>
      <c r="AY266" s="4"/>
    </row>
    <row r="267" spans="14:51">
      <c r="N267" s="45"/>
      <c r="P267" s="1"/>
      <c r="Q267" s="1"/>
      <c r="AY267" s="4"/>
    </row>
    <row r="268" spans="14:51">
      <c r="N268" s="45"/>
      <c r="P268" s="1"/>
      <c r="Q268" s="1"/>
      <c r="AY268" s="4"/>
    </row>
    <row r="269" spans="14:51">
      <c r="N269" s="45"/>
      <c r="P269" s="1"/>
      <c r="Q269" s="1"/>
      <c r="AY269" s="4"/>
    </row>
    <row r="270" spans="14:51">
      <c r="N270" s="45"/>
      <c r="P270" s="1"/>
      <c r="Q270" s="1"/>
      <c r="AY270" s="4"/>
    </row>
    <row r="271" spans="14:51">
      <c r="N271" s="45"/>
      <c r="P271" s="1"/>
      <c r="Q271" s="1"/>
      <c r="AY271" s="4"/>
    </row>
    <row r="272" spans="14:51">
      <c r="N272" s="45"/>
      <c r="P272" s="1"/>
      <c r="Q272" s="1"/>
      <c r="AY272" s="4"/>
    </row>
    <row r="273" spans="14:51">
      <c r="N273" s="45"/>
      <c r="P273" s="1"/>
      <c r="Q273" s="1"/>
      <c r="AY273" s="4"/>
    </row>
    <row r="274" spans="14:51">
      <c r="N274" s="45"/>
      <c r="P274" s="1"/>
      <c r="Q274" s="1"/>
      <c r="AY274" s="4"/>
    </row>
    <row r="275" spans="14:51">
      <c r="N275" s="45"/>
      <c r="P275" s="1"/>
      <c r="Q275" s="1"/>
      <c r="AY275" s="4"/>
    </row>
    <row r="276" spans="14:51">
      <c r="N276" s="45"/>
      <c r="P276" s="1"/>
      <c r="Q276" s="1"/>
      <c r="AY276" s="4"/>
    </row>
    <row r="277" spans="14:51">
      <c r="N277" s="45"/>
      <c r="P277" s="1"/>
      <c r="Q277" s="1"/>
      <c r="AY277" s="4"/>
    </row>
    <row r="278" spans="14:51">
      <c r="N278" s="45"/>
      <c r="P278" s="1"/>
      <c r="Q278" s="1"/>
      <c r="AY278" s="4"/>
    </row>
    <row r="279" spans="14:51">
      <c r="N279" s="45"/>
      <c r="P279" s="1"/>
      <c r="Q279" s="1"/>
      <c r="AY279" s="4"/>
    </row>
    <row r="280" spans="14:51">
      <c r="N280" s="45"/>
      <c r="P280" s="1"/>
      <c r="Q280" s="1"/>
      <c r="AY280" s="4"/>
    </row>
    <row r="281" spans="14:51">
      <c r="N281" s="45"/>
      <c r="P281" s="1"/>
      <c r="Q281" s="1"/>
      <c r="AY281" s="4"/>
    </row>
    <row r="282" spans="14:51">
      <c r="N282" s="45"/>
      <c r="P282" s="1"/>
      <c r="Q282" s="1"/>
      <c r="AY282" s="4"/>
    </row>
    <row r="283" spans="14:51">
      <c r="N283" s="45"/>
      <c r="P283" s="1"/>
      <c r="Q283" s="1"/>
      <c r="AY283" s="4"/>
    </row>
    <row r="284" spans="14:51">
      <c r="N284" s="45"/>
      <c r="P284" s="1"/>
      <c r="Q284" s="1"/>
      <c r="AY284" s="4"/>
    </row>
    <row r="285" spans="14:51">
      <c r="N285" s="45"/>
      <c r="P285" s="1"/>
      <c r="Q285" s="1"/>
      <c r="AY285" s="4"/>
    </row>
    <row r="286" spans="14:51">
      <c r="N286" s="45"/>
      <c r="P286" s="1"/>
      <c r="Q286" s="1"/>
      <c r="AY286" s="4"/>
    </row>
    <row r="287" spans="14:51">
      <c r="N287" s="45"/>
      <c r="P287" s="1"/>
      <c r="Q287" s="1"/>
      <c r="AY287" s="4"/>
    </row>
    <row r="288" spans="14:51">
      <c r="N288" s="45"/>
      <c r="P288" s="1"/>
      <c r="Q288" s="1"/>
      <c r="AY288" s="4"/>
    </row>
    <row r="289" spans="14:51">
      <c r="N289" s="45"/>
      <c r="P289" s="1"/>
      <c r="Q289" s="1"/>
      <c r="AY289" s="4"/>
    </row>
    <row r="290" spans="14:51">
      <c r="N290" s="45"/>
      <c r="P290" s="1"/>
      <c r="Q290" s="1"/>
      <c r="AY290" s="4"/>
    </row>
    <row r="291" spans="14:51">
      <c r="N291" s="45"/>
      <c r="P291" s="1"/>
      <c r="Q291" s="1"/>
      <c r="AY291" s="4"/>
    </row>
    <row r="292" spans="14:51">
      <c r="N292" s="45"/>
      <c r="P292" s="1"/>
      <c r="Q292" s="1"/>
      <c r="AY292" s="4"/>
    </row>
    <row r="293" spans="14:51">
      <c r="N293" s="45"/>
      <c r="P293" s="1"/>
      <c r="Q293" s="1"/>
      <c r="AY293" s="4"/>
    </row>
    <row r="294" spans="14:51">
      <c r="N294" s="45"/>
      <c r="P294" s="1"/>
      <c r="Q294" s="1"/>
      <c r="AY294" s="4"/>
    </row>
    <row r="295" spans="14:51">
      <c r="N295" s="45"/>
      <c r="P295" s="1"/>
      <c r="Q295" s="1"/>
      <c r="AY295" s="4"/>
    </row>
    <row r="296" spans="14:51">
      <c r="N296" s="45"/>
      <c r="P296" s="1"/>
      <c r="Q296" s="1"/>
      <c r="AY296" s="4"/>
    </row>
    <row r="297" spans="14:51">
      <c r="N297" s="45"/>
      <c r="P297" s="1"/>
      <c r="Q297" s="1"/>
      <c r="AY297" s="4"/>
    </row>
    <row r="298" spans="14:51">
      <c r="N298" s="45"/>
      <c r="P298" s="1"/>
      <c r="Q298" s="1"/>
      <c r="AY298" s="4"/>
    </row>
    <row r="299" spans="14:51">
      <c r="N299" s="45"/>
      <c r="P299" s="1"/>
      <c r="Q299" s="1"/>
      <c r="AY299" s="4"/>
    </row>
    <row r="300" spans="14:51">
      <c r="N300" s="45"/>
      <c r="P300" s="1"/>
      <c r="Q300" s="1"/>
      <c r="AY300" s="4"/>
    </row>
    <row r="301" spans="14:51">
      <c r="N301" s="45"/>
      <c r="P301" s="1"/>
      <c r="Q301" s="1"/>
      <c r="AY301" s="4"/>
    </row>
    <row r="302" spans="14:51">
      <c r="N302" s="45"/>
      <c r="P302" s="1"/>
      <c r="Q302" s="1"/>
      <c r="AY302" s="4"/>
    </row>
    <row r="303" spans="14:51">
      <c r="N303" s="45"/>
      <c r="P303" s="1"/>
      <c r="Q303" s="1"/>
      <c r="AY303" s="4"/>
    </row>
    <row r="304" spans="14:51">
      <c r="N304" s="45"/>
      <c r="P304" s="1"/>
      <c r="Q304" s="1"/>
      <c r="AY304" s="4"/>
    </row>
    <row r="305" spans="14:51">
      <c r="N305" s="45"/>
      <c r="P305" s="1"/>
      <c r="Q305" s="1"/>
      <c r="AY305" s="4"/>
    </row>
    <row r="306" spans="14:51">
      <c r="N306" s="45"/>
      <c r="P306" s="1"/>
      <c r="Q306" s="1"/>
      <c r="AY306" s="4"/>
    </row>
    <row r="307" spans="14:51">
      <c r="N307" s="45"/>
      <c r="P307" s="1"/>
      <c r="Q307" s="1"/>
      <c r="AY307" s="4"/>
    </row>
    <row r="308" spans="14:51">
      <c r="N308" s="45"/>
      <c r="P308" s="1"/>
      <c r="Q308" s="1"/>
      <c r="AY308" s="4"/>
    </row>
    <row r="309" spans="14:51">
      <c r="N309" s="45"/>
      <c r="P309" s="1"/>
      <c r="Q309" s="1"/>
      <c r="AY309" s="4"/>
    </row>
    <row r="310" spans="14:51">
      <c r="N310" s="45"/>
      <c r="P310" s="1"/>
      <c r="Q310" s="1"/>
      <c r="AY310" s="4"/>
    </row>
    <row r="311" spans="14:51">
      <c r="N311" s="45"/>
      <c r="P311" s="1"/>
      <c r="Q311" s="1"/>
      <c r="AY311" s="4"/>
    </row>
    <row r="312" spans="14:51">
      <c r="N312" s="45"/>
      <c r="P312" s="1"/>
      <c r="Q312" s="1"/>
      <c r="AY312" s="4"/>
    </row>
    <row r="313" spans="14:51">
      <c r="N313" s="45"/>
      <c r="P313" s="1"/>
      <c r="Q313" s="1"/>
      <c r="AY313" s="4"/>
    </row>
    <row r="314" spans="14:51">
      <c r="N314" s="45"/>
      <c r="P314" s="1"/>
      <c r="Q314" s="1"/>
      <c r="AY314" s="4"/>
    </row>
    <row r="315" spans="14:51">
      <c r="N315" s="45"/>
      <c r="P315" s="1"/>
      <c r="Q315" s="1"/>
      <c r="AY315" s="4"/>
    </row>
    <row r="316" spans="14:51">
      <c r="N316" s="45"/>
      <c r="P316" s="1"/>
      <c r="Q316" s="1"/>
      <c r="AY316" s="4"/>
    </row>
    <row r="317" spans="14:51">
      <c r="N317" s="45"/>
      <c r="P317" s="1"/>
      <c r="Q317" s="1"/>
      <c r="AY317" s="4"/>
    </row>
    <row r="318" spans="14:51">
      <c r="N318" s="45"/>
      <c r="P318" s="1"/>
      <c r="Q318" s="1"/>
      <c r="AY318" s="4"/>
    </row>
    <row r="319" spans="14:51">
      <c r="N319" s="45"/>
      <c r="P319" s="1"/>
      <c r="Q319" s="1"/>
      <c r="AY319" s="4"/>
    </row>
    <row r="320" spans="14:51">
      <c r="N320" s="45"/>
      <c r="P320" s="1"/>
      <c r="Q320" s="1"/>
      <c r="AY320" s="4"/>
    </row>
    <row r="321" spans="14:51">
      <c r="N321" s="45"/>
      <c r="P321" s="1"/>
      <c r="Q321" s="1"/>
      <c r="AY321" s="4"/>
    </row>
    <row r="322" spans="14:51">
      <c r="N322" s="45"/>
      <c r="P322" s="1"/>
      <c r="Q322" s="1"/>
      <c r="AY322" s="4"/>
    </row>
    <row r="323" spans="14:51">
      <c r="N323" s="45"/>
      <c r="P323" s="1"/>
      <c r="Q323" s="1"/>
      <c r="AY323" s="4"/>
    </row>
    <row r="324" spans="14:51">
      <c r="N324" s="45"/>
      <c r="P324" s="1"/>
      <c r="Q324" s="1"/>
      <c r="AY324" s="4"/>
    </row>
    <row r="325" spans="14:51">
      <c r="N325" s="45"/>
      <c r="P325" s="1"/>
      <c r="Q325" s="1"/>
      <c r="AY325" s="4"/>
    </row>
    <row r="326" spans="14:51">
      <c r="N326" s="45"/>
      <c r="P326" s="1"/>
      <c r="Q326" s="1"/>
      <c r="AY326" s="4"/>
    </row>
    <row r="327" spans="14:51">
      <c r="N327" s="45"/>
      <c r="P327" s="1"/>
      <c r="Q327" s="1"/>
      <c r="AY327" s="4"/>
    </row>
    <row r="328" spans="14:51">
      <c r="N328" s="45"/>
      <c r="P328" s="1"/>
      <c r="Q328" s="1"/>
      <c r="AY328" s="4"/>
    </row>
    <row r="329" spans="14:51">
      <c r="N329" s="45"/>
      <c r="P329" s="1"/>
      <c r="Q329" s="1"/>
      <c r="AY329" s="4"/>
    </row>
    <row r="330" spans="14:51">
      <c r="N330" s="45"/>
      <c r="P330" s="1"/>
      <c r="Q330" s="1"/>
      <c r="AY330" s="4"/>
    </row>
    <row r="331" spans="14:51">
      <c r="N331" s="45"/>
      <c r="P331" s="1"/>
      <c r="Q331" s="1"/>
      <c r="AY331" s="4"/>
    </row>
    <row r="332" spans="14:51">
      <c r="N332" s="45"/>
      <c r="P332" s="1"/>
      <c r="Q332" s="1"/>
      <c r="AY332" s="4"/>
    </row>
    <row r="333" spans="14:51">
      <c r="N333" s="45"/>
      <c r="P333" s="1"/>
      <c r="Q333" s="1"/>
      <c r="AY333" s="4"/>
    </row>
    <row r="334" spans="14:51">
      <c r="N334" s="45"/>
      <c r="P334" s="1"/>
      <c r="Q334" s="1"/>
      <c r="AY334" s="4"/>
    </row>
    <row r="335" spans="14:51">
      <c r="N335" s="45"/>
      <c r="P335" s="1"/>
      <c r="Q335" s="1"/>
      <c r="AY335" s="4"/>
    </row>
    <row r="336" spans="14:51">
      <c r="N336" s="45"/>
      <c r="P336" s="1"/>
      <c r="Q336" s="1"/>
      <c r="AY336" s="4"/>
    </row>
    <row r="337" spans="14:51">
      <c r="N337" s="45"/>
      <c r="P337" s="1"/>
      <c r="Q337" s="1"/>
      <c r="AY337" s="4"/>
    </row>
    <row r="338" spans="14:51">
      <c r="N338" s="45"/>
      <c r="P338" s="1"/>
      <c r="Q338" s="1"/>
      <c r="AY338" s="4"/>
    </row>
    <row r="339" spans="14:51">
      <c r="N339" s="45"/>
      <c r="P339" s="1"/>
      <c r="Q339" s="1"/>
      <c r="AY339" s="4"/>
    </row>
    <row r="340" spans="14:51">
      <c r="N340" s="45"/>
      <c r="P340" s="1"/>
      <c r="Q340" s="1"/>
      <c r="AY340" s="4"/>
    </row>
    <row r="341" spans="14:51">
      <c r="N341" s="45"/>
      <c r="P341" s="1"/>
      <c r="Q341" s="1"/>
      <c r="AY341" s="4"/>
    </row>
    <row r="342" spans="14:51">
      <c r="N342" s="45"/>
      <c r="P342" s="1"/>
      <c r="Q342" s="1"/>
      <c r="AY342" s="4"/>
    </row>
    <row r="343" spans="14:51">
      <c r="N343" s="45"/>
      <c r="P343" s="1"/>
      <c r="Q343" s="1"/>
      <c r="AY343" s="4"/>
    </row>
    <row r="344" spans="14:51">
      <c r="N344" s="45"/>
      <c r="P344" s="1"/>
      <c r="Q344" s="1"/>
      <c r="AY344" s="4"/>
    </row>
    <row r="345" spans="14:51">
      <c r="N345" s="45"/>
      <c r="P345" s="1"/>
      <c r="Q345" s="1"/>
      <c r="AY345" s="4"/>
    </row>
    <row r="346" spans="14:51">
      <c r="N346" s="45"/>
      <c r="P346" s="1"/>
      <c r="Q346" s="1"/>
      <c r="AY346" s="4"/>
    </row>
    <row r="347" spans="14:51">
      <c r="N347" s="45"/>
      <c r="P347" s="1"/>
      <c r="Q347" s="1"/>
      <c r="AY347" s="4"/>
    </row>
    <row r="348" spans="14:51">
      <c r="N348" s="45"/>
      <c r="P348" s="1"/>
      <c r="Q348" s="1"/>
      <c r="AY348" s="4"/>
    </row>
    <row r="349" spans="14:51">
      <c r="N349" s="45"/>
      <c r="P349" s="1"/>
      <c r="Q349" s="1"/>
      <c r="AY349" s="4"/>
    </row>
    <row r="350" spans="14:51">
      <c r="N350" s="45"/>
      <c r="P350" s="1"/>
      <c r="Q350" s="1"/>
      <c r="AY350" s="4"/>
    </row>
    <row r="351" spans="14:51">
      <c r="N351" s="45"/>
      <c r="P351" s="1"/>
      <c r="Q351" s="1"/>
      <c r="AY351" s="4"/>
    </row>
    <row r="352" spans="14:51">
      <c r="N352" s="45"/>
      <c r="P352" s="1"/>
      <c r="Q352" s="1"/>
      <c r="AY352" s="4"/>
    </row>
    <row r="353" spans="14:51">
      <c r="N353" s="45"/>
      <c r="P353" s="1"/>
      <c r="Q353" s="1"/>
      <c r="AY353" s="4"/>
    </row>
    <row r="354" spans="14:51">
      <c r="N354" s="45"/>
      <c r="P354" s="1"/>
      <c r="Q354" s="1"/>
      <c r="AY354" s="4"/>
    </row>
    <row r="355" spans="14:51">
      <c r="N355" s="45"/>
      <c r="P355" s="1"/>
      <c r="Q355" s="1"/>
      <c r="AY355" s="4"/>
    </row>
    <row r="356" spans="14:51">
      <c r="N356" s="45"/>
      <c r="P356" s="1"/>
      <c r="Q356" s="1"/>
      <c r="AY356" s="4"/>
    </row>
    <row r="357" spans="14:51">
      <c r="N357" s="45"/>
      <c r="P357" s="1"/>
      <c r="Q357" s="1"/>
      <c r="AY357" s="4"/>
    </row>
    <row r="358" spans="14:51">
      <c r="N358" s="45"/>
      <c r="P358" s="1"/>
      <c r="Q358" s="1"/>
      <c r="AY358" s="4"/>
    </row>
    <row r="359" spans="14:51">
      <c r="N359" s="45"/>
      <c r="P359" s="1"/>
      <c r="Q359" s="1"/>
      <c r="AY359" s="4"/>
    </row>
    <row r="360" spans="14:51">
      <c r="N360" s="45"/>
      <c r="P360" s="1"/>
      <c r="Q360" s="1"/>
      <c r="AY360" s="4"/>
    </row>
    <row r="361" spans="14:51">
      <c r="N361" s="45"/>
      <c r="P361" s="1"/>
      <c r="Q361" s="1"/>
      <c r="AY361" s="4"/>
    </row>
    <row r="362" spans="14:51">
      <c r="N362" s="45"/>
      <c r="P362" s="1"/>
      <c r="Q362" s="1"/>
      <c r="AY362" s="4"/>
    </row>
    <row r="363" spans="14:51">
      <c r="N363" s="45"/>
      <c r="P363" s="1"/>
      <c r="Q363" s="1"/>
      <c r="AY363" s="4"/>
    </row>
    <row r="364" spans="14:51">
      <c r="N364" s="45"/>
      <c r="P364" s="1"/>
      <c r="Q364" s="1"/>
      <c r="AY364" s="4"/>
    </row>
    <row r="365" spans="14:51">
      <c r="N365" s="45"/>
      <c r="P365" s="1"/>
      <c r="Q365" s="1"/>
      <c r="AY365" s="4"/>
    </row>
    <row r="366" spans="14:51">
      <c r="N366" s="45"/>
      <c r="P366" s="1"/>
      <c r="Q366" s="1"/>
      <c r="AY366" s="4"/>
    </row>
    <row r="367" spans="14:51">
      <c r="N367" s="45"/>
      <c r="P367" s="1"/>
      <c r="Q367" s="1"/>
      <c r="AY367" s="4"/>
    </row>
    <row r="368" spans="14:51">
      <c r="N368" s="45"/>
      <c r="P368" s="1"/>
      <c r="Q368" s="1"/>
      <c r="AY368" s="4"/>
    </row>
    <row r="369" spans="14:51">
      <c r="N369" s="45"/>
      <c r="P369" s="1"/>
      <c r="Q369" s="1"/>
      <c r="AY369" s="4"/>
    </row>
    <row r="370" spans="14:51">
      <c r="N370" s="45"/>
      <c r="P370" s="1"/>
      <c r="Q370" s="1"/>
      <c r="AY370" s="4"/>
    </row>
    <row r="371" spans="14:51">
      <c r="N371" s="45"/>
      <c r="P371" s="1"/>
      <c r="Q371" s="1"/>
      <c r="AY371" s="4"/>
    </row>
    <row r="372" spans="14:51">
      <c r="N372" s="45"/>
      <c r="P372" s="1"/>
      <c r="Q372" s="1"/>
      <c r="AY372" s="4"/>
    </row>
    <row r="373" spans="14:51">
      <c r="N373" s="45"/>
      <c r="P373" s="1"/>
      <c r="Q373" s="1"/>
      <c r="AY373" s="4"/>
    </row>
    <row r="374" spans="14:51">
      <c r="N374" s="45"/>
      <c r="P374" s="1"/>
      <c r="Q374" s="1"/>
      <c r="AY374" s="4"/>
    </row>
    <row r="375" spans="14:51">
      <c r="N375" s="45"/>
      <c r="P375" s="1"/>
      <c r="Q375" s="1"/>
      <c r="AY375" s="4"/>
    </row>
    <row r="376" spans="14:51">
      <c r="N376" s="45"/>
      <c r="P376" s="1"/>
      <c r="Q376" s="1"/>
      <c r="AY376" s="4"/>
    </row>
    <row r="377" spans="14:51">
      <c r="N377" s="45"/>
      <c r="P377" s="1"/>
      <c r="Q377" s="1"/>
      <c r="AY377" s="4"/>
    </row>
    <row r="378" spans="14:51">
      <c r="N378" s="45"/>
      <c r="P378" s="1"/>
      <c r="Q378" s="1"/>
      <c r="AY378" s="4"/>
    </row>
    <row r="379" spans="14:51">
      <c r="N379" s="45"/>
      <c r="P379" s="1"/>
      <c r="Q379" s="1"/>
      <c r="AY379" s="4"/>
    </row>
    <row r="380" spans="14:51">
      <c r="N380" s="45"/>
      <c r="P380" s="1"/>
      <c r="Q380" s="1"/>
      <c r="AY380" s="4"/>
    </row>
    <row r="381" spans="14:51">
      <c r="N381" s="45"/>
      <c r="P381" s="1"/>
      <c r="Q381" s="1"/>
      <c r="AY381" s="4"/>
    </row>
    <row r="382" spans="14:51">
      <c r="N382" s="45"/>
      <c r="P382" s="1"/>
      <c r="Q382" s="1"/>
      <c r="AY382" s="4"/>
    </row>
    <row r="383" spans="14:51">
      <c r="N383" s="45"/>
      <c r="P383" s="1"/>
      <c r="Q383" s="1"/>
      <c r="AY383" s="4"/>
    </row>
    <row r="384" spans="14:51">
      <c r="N384" s="45"/>
      <c r="P384" s="1"/>
      <c r="Q384" s="1"/>
      <c r="AY384" s="4"/>
    </row>
    <row r="385" spans="14:51">
      <c r="N385" s="45"/>
      <c r="P385" s="1"/>
      <c r="Q385" s="1"/>
      <c r="AY385" s="4"/>
    </row>
    <row r="386" spans="14:51">
      <c r="N386" s="45"/>
      <c r="P386" s="1"/>
      <c r="Q386" s="1"/>
      <c r="AY386" s="4"/>
    </row>
    <row r="387" spans="14:51">
      <c r="N387" s="45"/>
      <c r="P387" s="1"/>
      <c r="Q387" s="1"/>
      <c r="AY387" s="4"/>
    </row>
    <row r="388" spans="14:51">
      <c r="N388" s="45"/>
      <c r="P388" s="1"/>
      <c r="Q388" s="1"/>
      <c r="AY388" s="4"/>
    </row>
    <row r="389" spans="14:51">
      <c r="N389" s="45"/>
      <c r="P389" s="1"/>
      <c r="Q389" s="1"/>
      <c r="AY389" s="4"/>
    </row>
    <row r="390" spans="14:51">
      <c r="N390" s="45"/>
      <c r="P390" s="1"/>
      <c r="Q390" s="1"/>
      <c r="AY390" s="4"/>
    </row>
    <row r="391" spans="14:51">
      <c r="N391" s="45"/>
      <c r="P391" s="1"/>
      <c r="Q391" s="1"/>
      <c r="AY391" s="4"/>
    </row>
    <row r="392" spans="14:51">
      <c r="N392" s="45"/>
      <c r="P392" s="1"/>
      <c r="Q392" s="1"/>
      <c r="AY392" s="4"/>
    </row>
    <row r="393" spans="14:51">
      <c r="N393" s="45"/>
      <c r="P393" s="1"/>
      <c r="Q393" s="1"/>
      <c r="AY393" s="4"/>
    </row>
    <row r="394" spans="14:51">
      <c r="N394" s="45"/>
      <c r="P394" s="1"/>
      <c r="Q394" s="1"/>
      <c r="AY394" s="4"/>
    </row>
    <row r="395" spans="14:51">
      <c r="N395" s="45"/>
      <c r="P395" s="1"/>
      <c r="Q395" s="1"/>
      <c r="AY395" s="4"/>
    </row>
    <row r="396" spans="14:51">
      <c r="N396" s="45"/>
      <c r="P396" s="1"/>
      <c r="Q396" s="1"/>
      <c r="AY396" s="4"/>
    </row>
    <row r="397" spans="14:51">
      <c r="N397" s="45"/>
      <c r="P397" s="1"/>
      <c r="Q397" s="1"/>
      <c r="AY397" s="4"/>
    </row>
    <row r="398" spans="14:51">
      <c r="N398" s="45"/>
      <c r="P398" s="1"/>
      <c r="Q398" s="1"/>
      <c r="AY398" s="4"/>
    </row>
    <row r="399" spans="14:51">
      <c r="N399" s="45"/>
      <c r="P399" s="1"/>
      <c r="Q399" s="1"/>
      <c r="AY399" s="4"/>
    </row>
    <row r="400" spans="14:51">
      <c r="N400" s="45"/>
      <c r="P400" s="1"/>
      <c r="Q400" s="1"/>
      <c r="AY400" s="4"/>
    </row>
    <row r="401" spans="14:51">
      <c r="N401" s="45"/>
      <c r="P401" s="1"/>
      <c r="Q401" s="1"/>
      <c r="AY401" s="4"/>
    </row>
    <row r="402" spans="14:51">
      <c r="N402" s="45"/>
      <c r="P402" s="1"/>
      <c r="Q402" s="1"/>
      <c r="AY402" s="4"/>
    </row>
    <row r="403" spans="14:51">
      <c r="N403" s="45"/>
      <c r="P403" s="1"/>
      <c r="Q403" s="1"/>
      <c r="AY403" s="4"/>
    </row>
    <row r="404" spans="14:51">
      <c r="N404" s="45"/>
      <c r="P404" s="1"/>
      <c r="Q404" s="1"/>
      <c r="AY404" s="4"/>
    </row>
    <row r="405" spans="14:51">
      <c r="N405" s="45"/>
      <c r="P405" s="1"/>
      <c r="Q405" s="1"/>
      <c r="AY405" s="4"/>
    </row>
    <row r="406" spans="14:51">
      <c r="N406" s="45"/>
      <c r="P406" s="1"/>
      <c r="Q406" s="1"/>
      <c r="AY406" s="4"/>
    </row>
    <row r="407" spans="14:51">
      <c r="N407" s="45"/>
      <c r="P407" s="1"/>
      <c r="Q407" s="1"/>
      <c r="AY407" s="4"/>
    </row>
    <row r="408" spans="14:51">
      <c r="N408" s="45"/>
      <c r="P408" s="1"/>
      <c r="Q408" s="1"/>
      <c r="AY408" s="4"/>
    </row>
    <row r="409" spans="14:51">
      <c r="N409" s="45"/>
      <c r="P409" s="1"/>
      <c r="Q409" s="1"/>
      <c r="AY409" s="4"/>
    </row>
    <row r="410" spans="14:51">
      <c r="N410" s="45"/>
      <c r="P410" s="1"/>
      <c r="Q410" s="1"/>
      <c r="AY410" s="4"/>
    </row>
    <row r="411" spans="14:51">
      <c r="N411" s="45"/>
      <c r="P411" s="1"/>
      <c r="Q411" s="1"/>
      <c r="AY411" s="4"/>
    </row>
    <row r="412" spans="14:51">
      <c r="N412" s="45"/>
      <c r="P412" s="1"/>
      <c r="Q412" s="1"/>
      <c r="AY412" s="4"/>
    </row>
    <row r="413" spans="14:51">
      <c r="N413" s="45"/>
      <c r="P413" s="1"/>
      <c r="Q413" s="1"/>
      <c r="AY413" s="4"/>
    </row>
    <row r="414" spans="14:51">
      <c r="N414" s="45"/>
      <c r="P414" s="1"/>
      <c r="Q414" s="1"/>
      <c r="AY414" s="4"/>
    </row>
    <row r="415" spans="14:51">
      <c r="N415" s="45"/>
      <c r="P415" s="1"/>
      <c r="Q415" s="1"/>
      <c r="AY415" s="4"/>
    </row>
    <row r="416" spans="14:51">
      <c r="N416" s="45"/>
      <c r="P416" s="1"/>
      <c r="Q416" s="1"/>
      <c r="AY416" s="4"/>
    </row>
    <row r="417" spans="14:51">
      <c r="N417" s="45"/>
      <c r="P417" s="1"/>
      <c r="Q417" s="1"/>
      <c r="AY417" s="4"/>
    </row>
    <row r="418" spans="14:51">
      <c r="N418" s="45"/>
      <c r="P418" s="1"/>
      <c r="Q418" s="1"/>
      <c r="AY418" s="4"/>
    </row>
    <row r="419" spans="14:51">
      <c r="N419" s="45"/>
      <c r="P419" s="1"/>
      <c r="Q419" s="1"/>
      <c r="AY419" s="4"/>
    </row>
    <row r="420" spans="14:51">
      <c r="N420" s="45"/>
      <c r="P420" s="1"/>
      <c r="Q420" s="1"/>
      <c r="AY420" s="4"/>
    </row>
    <row r="421" spans="14:51">
      <c r="N421" s="45"/>
      <c r="P421" s="1"/>
      <c r="Q421" s="1"/>
      <c r="AY421" s="4"/>
    </row>
    <row r="422" spans="14:51">
      <c r="N422" s="45"/>
      <c r="P422" s="1"/>
      <c r="Q422" s="1"/>
      <c r="AY422" s="4"/>
    </row>
    <row r="423" spans="14:51">
      <c r="N423" s="45"/>
      <c r="P423" s="1"/>
      <c r="Q423" s="1"/>
      <c r="AY423" s="4"/>
    </row>
    <row r="424" spans="14:51">
      <c r="N424" s="45"/>
      <c r="P424" s="1"/>
      <c r="Q424" s="1"/>
      <c r="AY424" s="4"/>
    </row>
    <row r="425" spans="14:51">
      <c r="N425" s="45"/>
      <c r="P425" s="1"/>
      <c r="Q425" s="1"/>
      <c r="AY425" s="4"/>
    </row>
    <row r="426" spans="14:51">
      <c r="N426" s="45"/>
      <c r="P426" s="1"/>
      <c r="Q426" s="1"/>
      <c r="AY426" s="4"/>
    </row>
    <row r="427" spans="14:51">
      <c r="N427" s="45"/>
      <c r="P427" s="1"/>
      <c r="Q427" s="1"/>
      <c r="AY427" s="4"/>
    </row>
    <row r="428" spans="14:51">
      <c r="N428" s="45"/>
      <c r="P428" s="1"/>
      <c r="Q428" s="1"/>
      <c r="AY428" s="4"/>
    </row>
    <row r="429" spans="14:51">
      <c r="N429" s="45"/>
      <c r="P429" s="1"/>
      <c r="Q429" s="1"/>
      <c r="AY429" s="4"/>
    </row>
    <row r="430" spans="14:51">
      <c r="N430" s="45"/>
      <c r="P430" s="1"/>
      <c r="Q430" s="1"/>
      <c r="AY430" s="4"/>
    </row>
    <row r="431" spans="14:51">
      <c r="N431" s="45"/>
      <c r="P431" s="1"/>
      <c r="Q431" s="1"/>
      <c r="AY431" s="4"/>
    </row>
    <row r="432" spans="14:51">
      <c r="N432" s="45"/>
      <c r="P432" s="1"/>
      <c r="Q432" s="1"/>
      <c r="AY432" s="4"/>
    </row>
    <row r="433" spans="14:51">
      <c r="N433" s="45"/>
      <c r="P433" s="1"/>
      <c r="Q433" s="1"/>
      <c r="AY433" s="4"/>
    </row>
    <row r="434" spans="14:51">
      <c r="N434" s="45"/>
      <c r="P434" s="1"/>
      <c r="Q434" s="1"/>
      <c r="AY434" s="4"/>
    </row>
    <row r="435" spans="14:51">
      <c r="N435" s="45"/>
      <c r="P435" s="1"/>
      <c r="Q435" s="1"/>
      <c r="AY435" s="4"/>
    </row>
    <row r="436" spans="14:51">
      <c r="N436" s="45"/>
      <c r="P436" s="1"/>
      <c r="Q436" s="1"/>
      <c r="AY436" s="4"/>
    </row>
    <row r="437" spans="14:51">
      <c r="N437" s="45"/>
      <c r="P437" s="1"/>
      <c r="Q437" s="1"/>
      <c r="AY437" s="4"/>
    </row>
    <row r="438" spans="14:51">
      <c r="N438" s="45"/>
      <c r="P438" s="1"/>
      <c r="Q438" s="1"/>
      <c r="AY438" s="4"/>
    </row>
    <row r="439" spans="14:51">
      <c r="N439" s="45"/>
      <c r="P439" s="1"/>
      <c r="Q439" s="1"/>
      <c r="AY439" s="4"/>
    </row>
    <row r="440" spans="14:51">
      <c r="N440" s="45"/>
      <c r="P440" s="1"/>
      <c r="Q440" s="1"/>
      <c r="AY440" s="4"/>
    </row>
    <row r="441" spans="14:51">
      <c r="N441" s="45"/>
      <c r="P441" s="1"/>
      <c r="Q441" s="1"/>
      <c r="AY441" s="4"/>
    </row>
    <row r="442" spans="14:51">
      <c r="N442" s="45"/>
      <c r="P442" s="1"/>
      <c r="Q442" s="1"/>
      <c r="AY442" s="4"/>
    </row>
    <row r="443" spans="14:51">
      <c r="N443" s="45"/>
      <c r="P443" s="1"/>
      <c r="Q443" s="1"/>
      <c r="AY443" s="4"/>
    </row>
    <row r="444" spans="14:51">
      <c r="N444" s="45"/>
      <c r="P444" s="1"/>
      <c r="Q444" s="1"/>
      <c r="AY444" s="4"/>
    </row>
    <row r="445" spans="14:51">
      <c r="N445" s="45"/>
      <c r="P445" s="1"/>
      <c r="Q445" s="1"/>
      <c r="AY445" s="4"/>
    </row>
    <row r="446" spans="14:51">
      <c r="N446" s="45"/>
      <c r="P446" s="1"/>
      <c r="Q446" s="1"/>
      <c r="AY446" s="4"/>
    </row>
    <row r="447" spans="14:51">
      <c r="N447" s="45"/>
      <c r="P447" s="1"/>
      <c r="Q447" s="1"/>
      <c r="AY447" s="4"/>
    </row>
    <row r="448" spans="14:51">
      <c r="N448" s="45"/>
      <c r="P448" s="1"/>
      <c r="Q448" s="1"/>
      <c r="AY448" s="4"/>
    </row>
    <row r="449" spans="14:51">
      <c r="N449" s="45"/>
      <c r="P449" s="1"/>
      <c r="Q449" s="1"/>
      <c r="AY449" s="4"/>
    </row>
    <row r="450" spans="14:51">
      <c r="N450" s="45"/>
      <c r="P450" s="1"/>
      <c r="Q450" s="1"/>
      <c r="AY450" s="4"/>
    </row>
    <row r="451" spans="14:51">
      <c r="N451" s="45"/>
      <c r="P451" s="1"/>
      <c r="Q451" s="1"/>
      <c r="AY451" s="4"/>
    </row>
    <row r="452" spans="14:51">
      <c r="N452" s="45"/>
      <c r="P452" s="1"/>
      <c r="Q452" s="1"/>
      <c r="AY452" s="4"/>
    </row>
    <row r="453" spans="14:51">
      <c r="N453" s="45"/>
      <c r="P453" s="1"/>
      <c r="Q453" s="1"/>
      <c r="AY453" s="4"/>
    </row>
    <row r="454" spans="14:51">
      <c r="N454" s="45"/>
      <c r="P454" s="1"/>
      <c r="Q454" s="1"/>
      <c r="AY454" s="4"/>
    </row>
    <row r="455" spans="14:51">
      <c r="N455" s="45"/>
      <c r="P455" s="1"/>
      <c r="Q455" s="1"/>
      <c r="AY455" s="4"/>
    </row>
    <row r="456" spans="14:51">
      <c r="N456" s="45"/>
      <c r="P456" s="1"/>
      <c r="Q456" s="1"/>
      <c r="AY456" s="4"/>
    </row>
    <row r="457" spans="14:51">
      <c r="N457" s="45"/>
      <c r="P457" s="1"/>
      <c r="Q457" s="1"/>
      <c r="AY457" s="4"/>
    </row>
    <row r="458" spans="14:51">
      <c r="N458" s="45"/>
      <c r="P458" s="1"/>
      <c r="Q458" s="1"/>
      <c r="AY458" s="4"/>
    </row>
    <row r="459" spans="14:51">
      <c r="N459" s="45"/>
      <c r="P459" s="1"/>
      <c r="Q459" s="1"/>
      <c r="AY459" s="4"/>
    </row>
    <row r="460" spans="14:51">
      <c r="N460" s="45"/>
      <c r="P460" s="1"/>
      <c r="Q460" s="1"/>
      <c r="AY460" s="4"/>
    </row>
    <row r="461" spans="14:51">
      <c r="N461" s="45"/>
      <c r="P461" s="1"/>
      <c r="Q461" s="1"/>
      <c r="AY461" s="4"/>
    </row>
    <row r="462" spans="14:51">
      <c r="N462" s="45"/>
      <c r="P462" s="1"/>
      <c r="Q462" s="1"/>
      <c r="AY462" s="4"/>
    </row>
    <row r="463" spans="14:51">
      <c r="N463" s="45"/>
      <c r="P463" s="1"/>
      <c r="Q463" s="1"/>
      <c r="AY463" s="4"/>
    </row>
    <row r="464" spans="14:51">
      <c r="N464" s="45"/>
      <c r="P464" s="1"/>
      <c r="Q464" s="1"/>
      <c r="AY464" s="4"/>
    </row>
    <row r="465" spans="14:51">
      <c r="N465" s="45"/>
      <c r="P465" s="1"/>
      <c r="Q465" s="1"/>
      <c r="AY465" s="4"/>
    </row>
    <row r="466" spans="14:51">
      <c r="N466" s="45"/>
      <c r="P466" s="1"/>
      <c r="Q466" s="1"/>
      <c r="AY466" s="4"/>
    </row>
    <row r="467" spans="14:51">
      <c r="N467" s="45"/>
      <c r="P467" s="1"/>
      <c r="Q467" s="1"/>
      <c r="AY467" s="4"/>
    </row>
    <row r="468" spans="14:51">
      <c r="N468" s="45"/>
      <c r="P468" s="1"/>
      <c r="Q468" s="1"/>
      <c r="AY468" s="4"/>
    </row>
    <row r="469" spans="14:51">
      <c r="N469" s="45"/>
      <c r="P469" s="1"/>
      <c r="Q469" s="1"/>
      <c r="AY469" s="4"/>
    </row>
    <row r="470" spans="14:51">
      <c r="N470" s="45"/>
      <c r="P470" s="1"/>
      <c r="Q470" s="1"/>
      <c r="AY470" s="4"/>
    </row>
    <row r="471" spans="14:51">
      <c r="N471" s="45"/>
      <c r="P471" s="1"/>
      <c r="Q471" s="1"/>
      <c r="AY471" s="4"/>
    </row>
    <row r="472" spans="14:51">
      <c r="N472" s="45"/>
      <c r="P472" s="1"/>
      <c r="Q472" s="1"/>
      <c r="AY472" s="4"/>
    </row>
    <row r="473" spans="14:51">
      <c r="N473" s="45"/>
      <c r="P473" s="1"/>
      <c r="Q473" s="1"/>
      <c r="AY473" s="4"/>
    </row>
    <row r="474" spans="14:51">
      <c r="N474" s="45"/>
      <c r="P474" s="1"/>
      <c r="Q474" s="1"/>
      <c r="AY474" s="4"/>
    </row>
    <row r="475" spans="14:51">
      <c r="N475" s="45"/>
      <c r="P475" s="1"/>
      <c r="Q475" s="1"/>
      <c r="AY475" s="4"/>
    </row>
    <row r="476" spans="14:51">
      <c r="N476" s="45"/>
      <c r="P476" s="1"/>
      <c r="Q476" s="1"/>
      <c r="AY476" s="4"/>
    </row>
    <row r="477" spans="14:51">
      <c r="N477" s="45"/>
      <c r="P477" s="1"/>
      <c r="Q477" s="1"/>
      <c r="AY477" s="4"/>
    </row>
    <row r="478" spans="14:51">
      <c r="N478" s="45"/>
      <c r="P478" s="1"/>
      <c r="Q478" s="1"/>
      <c r="AY478" s="4"/>
    </row>
    <row r="479" spans="14:51">
      <c r="N479" s="45"/>
      <c r="P479" s="1"/>
      <c r="Q479" s="1"/>
      <c r="AY479" s="4"/>
    </row>
    <row r="480" spans="14:51">
      <c r="N480" s="45"/>
      <c r="P480" s="1"/>
      <c r="Q480" s="1"/>
      <c r="AY480" s="4"/>
    </row>
    <row r="481" spans="14:51">
      <c r="N481" s="45"/>
      <c r="P481" s="1"/>
      <c r="Q481" s="1"/>
      <c r="AY481" s="4"/>
    </row>
    <row r="482" spans="14:51">
      <c r="N482" s="45"/>
      <c r="P482" s="1"/>
      <c r="Q482" s="1"/>
      <c r="AY482" s="4"/>
    </row>
    <row r="483" spans="14:51">
      <c r="N483" s="45"/>
      <c r="P483" s="1"/>
      <c r="Q483" s="1"/>
      <c r="AY483" s="4"/>
    </row>
    <row r="484" spans="14:51">
      <c r="N484" s="45"/>
      <c r="P484" s="1"/>
      <c r="Q484" s="1"/>
      <c r="AY484" s="4"/>
    </row>
    <row r="485" spans="14:51">
      <c r="N485" s="45"/>
      <c r="P485" s="1"/>
      <c r="Q485" s="1"/>
      <c r="AY485" s="4"/>
    </row>
    <row r="486" spans="14:51">
      <c r="N486" s="45"/>
      <c r="P486" s="1"/>
      <c r="Q486" s="1"/>
      <c r="AY486" s="4"/>
    </row>
    <row r="487" spans="14:51">
      <c r="N487" s="45"/>
      <c r="P487" s="1"/>
      <c r="Q487" s="1"/>
      <c r="AY487" s="4"/>
    </row>
    <row r="488" spans="14:51">
      <c r="N488" s="45"/>
      <c r="P488" s="1"/>
      <c r="Q488" s="1"/>
      <c r="AY488" s="4"/>
    </row>
    <row r="489" spans="14:51">
      <c r="N489" s="45"/>
      <c r="P489" s="1"/>
      <c r="Q489" s="1"/>
      <c r="AY489" s="4"/>
    </row>
    <row r="490" spans="14:51">
      <c r="N490" s="45"/>
      <c r="P490" s="1"/>
      <c r="Q490" s="1"/>
      <c r="AY490" s="4"/>
    </row>
    <row r="491" spans="14:51">
      <c r="N491" s="45"/>
      <c r="P491" s="1"/>
      <c r="Q491" s="1"/>
      <c r="AY491" s="4"/>
    </row>
    <row r="492" spans="14:51">
      <c r="N492" s="45"/>
      <c r="P492" s="1"/>
      <c r="Q492" s="1"/>
      <c r="AY492" s="4"/>
    </row>
    <row r="493" spans="14:51">
      <c r="N493" s="45"/>
      <c r="P493" s="1"/>
      <c r="Q493" s="1"/>
      <c r="AY493" s="4"/>
    </row>
    <row r="494" spans="14:51">
      <c r="N494" s="45"/>
      <c r="P494" s="1"/>
      <c r="Q494" s="1"/>
      <c r="AY494" s="4"/>
    </row>
    <row r="495" spans="14:51">
      <c r="N495" s="45"/>
      <c r="P495" s="1"/>
      <c r="Q495" s="1"/>
      <c r="AY495" s="4"/>
    </row>
    <row r="496" spans="14:51">
      <c r="N496" s="45"/>
      <c r="P496" s="1"/>
      <c r="Q496" s="1"/>
      <c r="AY496" s="4"/>
    </row>
    <row r="497" spans="14:51">
      <c r="N497" s="45"/>
      <c r="P497" s="1"/>
      <c r="Q497" s="1"/>
      <c r="AY497" s="4"/>
    </row>
    <row r="498" spans="14:51">
      <c r="N498" s="45"/>
      <c r="P498" s="1"/>
      <c r="Q498" s="1"/>
      <c r="AY498" s="4"/>
    </row>
    <row r="499" spans="14:51">
      <c r="N499" s="45"/>
      <c r="P499" s="1"/>
      <c r="Q499" s="1"/>
      <c r="AY499" s="4"/>
    </row>
    <row r="500" spans="14:51">
      <c r="N500" s="45"/>
      <c r="P500" s="1"/>
      <c r="Q500" s="1"/>
      <c r="AY500" s="4"/>
    </row>
    <row r="501" spans="14:51">
      <c r="N501" s="45"/>
      <c r="P501" s="1"/>
      <c r="Q501" s="1"/>
      <c r="AY501" s="4"/>
    </row>
    <row r="502" spans="14:51">
      <c r="N502" s="45"/>
      <c r="P502" s="1"/>
      <c r="Q502" s="1"/>
      <c r="AY502" s="4"/>
    </row>
    <row r="503" spans="14:51">
      <c r="N503" s="45"/>
      <c r="P503" s="1"/>
      <c r="Q503" s="1"/>
      <c r="AY503" s="4"/>
    </row>
    <row r="504" spans="14:51">
      <c r="N504" s="45"/>
      <c r="P504" s="1"/>
      <c r="Q504" s="1"/>
      <c r="AY504" s="4"/>
    </row>
    <row r="505" spans="14:51">
      <c r="N505" s="45"/>
      <c r="P505" s="1"/>
      <c r="Q505" s="1"/>
      <c r="AY505" s="4"/>
    </row>
    <row r="506" spans="14:51">
      <c r="N506" s="45"/>
      <c r="P506" s="1"/>
      <c r="Q506" s="1"/>
      <c r="AY506" s="4"/>
    </row>
    <row r="507" spans="14:51">
      <c r="N507" s="45"/>
      <c r="P507" s="1"/>
      <c r="Q507" s="1"/>
      <c r="AY507" s="4"/>
    </row>
    <row r="508" spans="14:51">
      <c r="N508" s="45"/>
      <c r="P508" s="1"/>
      <c r="Q508" s="1"/>
      <c r="AY508" s="4"/>
    </row>
    <row r="509" spans="14:51">
      <c r="N509" s="45"/>
      <c r="P509" s="1"/>
      <c r="Q509" s="1"/>
      <c r="AY509" s="4"/>
    </row>
    <row r="510" spans="14:51">
      <c r="N510" s="45"/>
      <c r="P510" s="1"/>
      <c r="Q510" s="1"/>
      <c r="AY510" s="4"/>
    </row>
    <row r="511" spans="14:51">
      <c r="N511" s="45"/>
      <c r="P511" s="1"/>
      <c r="Q511" s="1"/>
      <c r="AY511" s="4"/>
    </row>
    <row r="512" spans="14:51">
      <c r="N512" s="45"/>
      <c r="P512" s="1"/>
      <c r="Q512" s="1"/>
      <c r="AY512" s="4"/>
    </row>
    <row r="513" spans="14:51">
      <c r="N513" s="45"/>
      <c r="P513" s="1"/>
      <c r="Q513" s="1"/>
      <c r="AY513" s="4"/>
    </row>
    <row r="514" spans="14:51">
      <c r="N514" s="45"/>
      <c r="P514" s="1"/>
      <c r="Q514" s="1"/>
      <c r="AY514" s="4"/>
    </row>
    <row r="515" spans="14:51">
      <c r="N515" s="45"/>
      <c r="P515" s="1"/>
      <c r="Q515" s="1"/>
      <c r="AY515" s="4"/>
    </row>
    <row r="516" spans="14:51">
      <c r="N516" s="45"/>
      <c r="P516" s="1"/>
      <c r="Q516" s="1"/>
      <c r="AY516" s="4"/>
    </row>
    <row r="517" spans="14:51">
      <c r="N517" s="45"/>
      <c r="P517" s="1"/>
      <c r="Q517" s="1"/>
      <c r="AY517" s="4"/>
    </row>
    <row r="518" spans="14:51">
      <c r="N518" s="45"/>
      <c r="P518" s="1"/>
      <c r="Q518" s="1"/>
      <c r="AY518" s="4"/>
    </row>
    <row r="519" spans="14:51">
      <c r="N519" s="45"/>
      <c r="P519" s="1"/>
      <c r="Q519" s="1"/>
      <c r="AY519" s="4"/>
    </row>
    <row r="520" spans="14:51">
      <c r="N520" s="45"/>
      <c r="P520" s="1"/>
      <c r="Q520" s="1"/>
      <c r="AY520" s="4"/>
    </row>
    <row r="521" spans="14:51">
      <c r="N521" s="45"/>
      <c r="P521" s="1"/>
      <c r="Q521" s="1"/>
      <c r="AY521" s="4"/>
    </row>
    <row r="522" spans="14:51">
      <c r="N522" s="45"/>
      <c r="P522" s="1"/>
      <c r="Q522" s="1"/>
      <c r="AY522" s="4"/>
    </row>
    <row r="523" spans="14:51">
      <c r="AY523" s="4"/>
    </row>
    <row r="524" spans="14:51">
      <c r="AY524" s="4"/>
    </row>
    <row r="525" spans="14:51">
      <c r="AY525" s="4"/>
    </row>
    <row r="526" spans="14:51">
      <c r="AY526" s="4"/>
    </row>
    <row r="527" spans="14:51">
      <c r="AY527" s="4"/>
    </row>
    <row r="528" spans="14:51">
      <c r="AY528" s="4"/>
    </row>
    <row r="529" spans="51:51">
      <c r="AY529" s="4"/>
    </row>
    <row r="530" spans="51:51">
      <c r="AY530" s="4"/>
    </row>
    <row r="531" spans="51:51">
      <c r="AY531" s="4"/>
    </row>
    <row r="532" spans="51:51">
      <c r="AY532" s="4"/>
    </row>
    <row r="533" spans="51:51">
      <c r="AY533" s="4"/>
    </row>
    <row r="534" spans="51:51">
      <c r="AY534" s="4"/>
    </row>
    <row r="535" spans="51:51">
      <c r="AY535" s="4"/>
    </row>
    <row r="536" spans="51:51">
      <c r="AY536" s="4"/>
    </row>
    <row r="537" spans="51:51">
      <c r="AY537" s="4"/>
    </row>
    <row r="538" spans="51:51">
      <c r="AY538" s="4"/>
    </row>
    <row r="539" spans="51:51">
      <c r="AY539" s="4"/>
    </row>
    <row r="540" spans="51:51">
      <c r="AY540" s="4"/>
    </row>
    <row r="541" spans="51:51">
      <c r="AY541" s="4"/>
    </row>
    <row r="542" spans="51:51">
      <c r="AY542" s="4"/>
    </row>
    <row r="543" spans="51:51">
      <c r="AY543" s="4"/>
    </row>
    <row r="544" spans="51:51">
      <c r="AY544" s="4"/>
    </row>
    <row r="545" spans="51:51">
      <c r="AY545" s="4"/>
    </row>
    <row r="546" spans="51:51">
      <c r="AY546" s="4"/>
    </row>
    <row r="547" spans="51:51">
      <c r="AY547" s="4"/>
    </row>
    <row r="548" spans="51:51">
      <c r="AY548" s="4"/>
    </row>
    <row r="549" spans="51:51">
      <c r="AY549" s="4"/>
    </row>
    <row r="550" spans="51:51">
      <c r="AY550" s="4"/>
    </row>
    <row r="551" spans="51:51">
      <c r="AY551" s="4"/>
    </row>
    <row r="552" spans="51:51">
      <c r="AY552" s="4"/>
    </row>
    <row r="553" spans="51:51">
      <c r="AY553" s="4"/>
    </row>
    <row r="554" spans="51:51">
      <c r="AY554" s="4"/>
    </row>
    <row r="555" spans="51:51">
      <c r="AY555" s="4"/>
    </row>
    <row r="556" spans="51:51">
      <c r="AY556" s="4"/>
    </row>
    <row r="557" spans="51:51">
      <c r="AY557" s="4"/>
    </row>
    <row r="558" spans="51:51">
      <c r="AY558" s="4"/>
    </row>
    <row r="559" spans="51:51">
      <c r="AY559" s="4"/>
    </row>
    <row r="560" spans="51:51">
      <c r="AY560" s="4"/>
    </row>
    <row r="561" spans="51:51">
      <c r="AY561" s="4"/>
    </row>
    <row r="562" spans="51:51">
      <c r="AY562" s="4"/>
    </row>
    <row r="563" spans="51:51">
      <c r="AY563" s="4"/>
    </row>
    <row r="564" spans="51:51">
      <c r="AY564" s="4"/>
    </row>
    <row r="565" spans="51:51">
      <c r="AY565" s="4"/>
    </row>
    <row r="566" spans="51:51">
      <c r="AY566" s="4"/>
    </row>
    <row r="567" spans="51:51">
      <c r="AY567" s="4"/>
    </row>
    <row r="568" spans="51:51">
      <c r="AY568" s="4"/>
    </row>
    <row r="569" spans="51:51">
      <c r="AY569" s="4"/>
    </row>
    <row r="570" spans="51:51">
      <c r="AY570" s="4"/>
    </row>
    <row r="571" spans="51:51">
      <c r="AY571" s="4"/>
    </row>
    <row r="572" spans="51:51">
      <c r="AY572" s="4"/>
    </row>
    <row r="573" spans="51:51">
      <c r="AY573" s="4"/>
    </row>
    <row r="574" spans="51:51">
      <c r="AY574" s="4"/>
    </row>
    <row r="575" spans="51:51">
      <c r="AY575" s="4"/>
    </row>
    <row r="576" spans="51:51">
      <c r="AY576" s="4"/>
    </row>
    <row r="577" spans="51:51">
      <c r="AY577" s="4"/>
    </row>
    <row r="578" spans="51:51">
      <c r="AY578" s="4"/>
    </row>
    <row r="579" spans="51:51">
      <c r="AY579" s="4"/>
    </row>
    <row r="580" spans="51:51">
      <c r="AY580" s="4"/>
    </row>
    <row r="581" spans="51:51">
      <c r="AY581" s="4"/>
    </row>
    <row r="582" spans="51:51">
      <c r="AY582" s="4"/>
    </row>
    <row r="583" spans="51:51">
      <c r="AY583" s="4"/>
    </row>
    <row r="584" spans="51:51">
      <c r="AY584" s="4"/>
    </row>
    <row r="585" spans="51:51">
      <c r="AY585" s="4"/>
    </row>
    <row r="586" spans="51:51">
      <c r="AY586" s="4"/>
    </row>
    <row r="587" spans="51:51">
      <c r="AY587" s="4"/>
    </row>
    <row r="588" spans="51:51">
      <c r="AY588" s="4"/>
    </row>
    <row r="589" spans="51:51">
      <c r="AY589" s="4"/>
    </row>
    <row r="590" spans="51:51">
      <c r="AY590" s="4"/>
    </row>
    <row r="591" spans="51:51">
      <c r="AY591" s="4"/>
    </row>
    <row r="592" spans="51:51">
      <c r="AY592" s="4"/>
    </row>
    <row r="593" spans="51:51">
      <c r="AY593" s="4"/>
    </row>
    <row r="594" spans="51:51">
      <c r="AY594" s="4"/>
    </row>
    <row r="595" spans="51:51">
      <c r="AY595" s="4"/>
    </row>
    <row r="596" spans="51:51">
      <c r="AY596" s="4"/>
    </row>
    <row r="597" spans="51:51">
      <c r="AY597" s="4"/>
    </row>
    <row r="598" spans="51:51">
      <c r="AY598" s="4"/>
    </row>
    <row r="599" spans="51:51">
      <c r="AY599" s="4"/>
    </row>
    <row r="600" spans="51:51">
      <c r="AY600" s="4"/>
    </row>
    <row r="601" spans="51:51">
      <c r="AY601" s="4"/>
    </row>
    <row r="602" spans="51:51">
      <c r="AY602" s="4"/>
    </row>
    <row r="603" spans="51:51">
      <c r="AY603" s="4"/>
    </row>
    <row r="604" spans="51:51">
      <c r="AY604" s="4"/>
    </row>
    <row r="605" spans="51:51">
      <c r="AY605" s="4"/>
    </row>
    <row r="606" spans="51:51">
      <c r="AY606" s="4"/>
    </row>
    <row r="607" spans="51:51">
      <c r="AY607" s="4"/>
    </row>
    <row r="608" spans="51:51">
      <c r="AY608" s="4"/>
    </row>
    <row r="609" spans="51:51">
      <c r="AY609" s="4"/>
    </row>
    <row r="610" spans="51:51">
      <c r="AY610" s="4"/>
    </row>
    <row r="611" spans="51:51">
      <c r="AY611" s="4"/>
    </row>
    <row r="612" spans="51:51">
      <c r="AY612" s="4"/>
    </row>
    <row r="613" spans="51:51">
      <c r="AY613" s="4"/>
    </row>
    <row r="614" spans="51:51">
      <c r="AY614" s="4"/>
    </row>
    <row r="615" spans="51:51">
      <c r="AY615" s="4"/>
    </row>
    <row r="616" spans="51:51">
      <c r="AY616" s="4"/>
    </row>
  </sheetData>
  <autoFilter ref="A1:AZ53" xr:uid="{00000000-0001-0000-0000-000000000000}"/>
  <mergeCells count="249">
    <mergeCell ref="T54:Z54"/>
    <mergeCell ref="AW2:AW3"/>
    <mergeCell ref="AX2:AX3"/>
    <mergeCell ref="AV2:AV3"/>
    <mergeCell ref="AV8:AV9"/>
    <mergeCell ref="AJ11:AJ14"/>
    <mergeCell ref="AK11:AK14"/>
    <mergeCell ref="AL11:AL14"/>
    <mergeCell ref="AM11:AM14"/>
    <mergeCell ref="AN11:AN14"/>
    <mergeCell ref="AV11:AV14"/>
    <mergeCell ref="AW11:AW14"/>
    <mergeCell ref="AX11:AX14"/>
    <mergeCell ref="AV4:AV6"/>
    <mergeCell ref="Y4:Y6"/>
    <mergeCell ref="AV42:AV52"/>
    <mergeCell ref="AX42:AX52"/>
    <mergeCell ref="Z4:Z6"/>
    <mergeCell ref="AA4:AA6"/>
    <mergeCell ref="T7:Z7"/>
    <mergeCell ref="T10:Z10"/>
    <mergeCell ref="AW4:AW6"/>
    <mergeCell ref="AX4:AX6"/>
    <mergeCell ref="W2:W3"/>
    <mergeCell ref="AW40:AW41"/>
    <mergeCell ref="AX40:AX41"/>
    <mergeCell ref="AN17:AN23"/>
    <mergeCell ref="AV34:AV38"/>
    <mergeCell ref="AV40:AV41"/>
    <mergeCell ref="M15:M16"/>
    <mergeCell ref="T22:Z22"/>
    <mergeCell ref="T24:Z24"/>
    <mergeCell ref="T26:Z26"/>
    <mergeCell ref="T28:Z28"/>
    <mergeCell ref="AD34:AD38"/>
    <mergeCell ref="AE34:AE38"/>
    <mergeCell ref="AI34:AI38"/>
    <mergeCell ref="AJ34:AJ38"/>
    <mergeCell ref="T39:Z39"/>
    <mergeCell ref="I52:Q52"/>
    <mergeCell ref="I42:Q42"/>
    <mergeCell ref="AW42:AW52"/>
    <mergeCell ref="AV17:AV23"/>
    <mergeCell ref="AW17:AW23"/>
    <mergeCell ref="AX17:AX23"/>
    <mergeCell ref="L40:L41"/>
    <mergeCell ref="Q27:Q29"/>
    <mergeCell ref="R27:R29"/>
    <mergeCell ref="S27:S29"/>
    <mergeCell ref="T33:Z33"/>
    <mergeCell ref="AK34:AK38"/>
    <mergeCell ref="AL34:AL38"/>
    <mergeCell ref="AN34:AN38"/>
    <mergeCell ref="AQ43:AQ50"/>
    <mergeCell ref="AL43:AL50"/>
    <mergeCell ref="AO43:AO50"/>
    <mergeCell ref="AP43:AP50"/>
    <mergeCell ref="AN42:AN52"/>
    <mergeCell ref="T40:T41"/>
    <mergeCell ref="U40:U41"/>
    <mergeCell ref="V40:V41"/>
    <mergeCell ref="AB34:AB38"/>
    <mergeCell ref="AC34:AC38"/>
    <mergeCell ref="A2:A53"/>
    <mergeCell ref="B2:B53"/>
    <mergeCell ref="C2:C16"/>
    <mergeCell ref="D2:D16"/>
    <mergeCell ref="E2:E16"/>
    <mergeCell ref="H2:H30"/>
    <mergeCell ref="D32:D41"/>
    <mergeCell ref="E32:E41"/>
    <mergeCell ref="H32:H41"/>
    <mergeCell ref="H43:H50"/>
    <mergeCell ref="C32:C41"/>
    <mergeCell ref="E17:E21"/>
    <mergeCell ref="C23:C25"/>
    <mergeCell ref="D23:D25"/>
    <mergeCell ref="E23:E25"/>
    <mergeCell ref="C27:C30"/>
    <mergeCell ref="D27:D30"/>
    <mergeCell ref="F23:F25"/>
    <mergeCell ref="F27:F30"/>
    <mergeCell ref="F34:F38"/>
    <mergeCell ref="E27:E30"/>
    <mergeCell ref="C44:C45"/>
    <mergeCell ref="D44:D45"/>
    <mergeCell ref="E44:E45"/>
    <mergeCell ref="X2:X3"/>
    <mergeCell ref="Y2:Y3"/>
    <mergeCell ref="Z2:Z3"/>
    <mergeCell ref="M11:M14"/>
    <mergeCell ref="O8:O9"/>
    <mergeCell ref="AX8:AX9"/>
    <mergeCell ref="AW34:AW38"/>
    <mergeCell ref="AX34:AX38"/>
    <mergeCell ref="M17:M21"/>
    <mergeCell ref="O27:O29"/>
    <mergeCell ref="AW8:AW9"/>
    <mergeCell ref="T8:T9"/>
    <mergeCell ref="U8:U9"/>
    <mergeCell ref="W4:W6"/>
    <mergeCell ref="X4:X6"/>
    <mergeCell ref="V8:V9"/>
    <mergeCell ref="Q8:Q9"/>
    <mergeCell ref="Q4:Q6"/>
    <mergeCell ref="Q2:Q3"/>
    <mergeCell ref="O4:O6"/>
    <mergeCell ref="R2:R3"/>
    <mergeCell ref="S2:S3"/>
    <mergeCell ref="N2:N3"/>
    <mergeCell ref="AJ8:AJ9"/>
    <mergeCell ref="N34:N38"/>
    <mergeCell ref="M34:M38"/>
    <mergeCell ref="O34:O38"/>
    <mergeCell ref="R8:R9"/>
    <mergeCell ref="O11:O14"/>
    <mergeCell ref="Q11:Q14"/>
    <mergeCell ref="I31:Q31"/>
    <mergeCell ref="K27:K29"/>
    <mergeCell ref="L34:L38"/>
    <mergeCell ref="AL2:AL3"/>
    <mergeCell ref="AN2:AN3"/>
    <mergeCell ref="AY2:AY3"/>
    <mergeCell ref="N4:N6"/>
    <mergeCell ref="T2:T3"/>
    <mergeCell ref="U2:U3"/>
    <mergeCell ref="V2:V3"/>
    <mergeCell ref="AG2:AG53"/>
    <mergeCell ref="AH2:AH53"/>
    <mergeCell ref="AI2:AI3"/>
    <mergeCell ref="AB4:AB6"/>
    <mergeCell ref="AC4:AC6"/>
    <mergeCell ref="AD4:AD6"/>
    <mergeCell ref="AE4:AE6"/>
    <mergeCell ref="AY15:AY16"/>
    <mergeCell ref="AI15:AI16"/>
    <mergeCell ref="AJ2:AJ3"/>
    <mergeCell ref="O40:O41"/>
    <mergeCell ref="AY49:AY50"/>
    <mergeCell ref="AY35:AY36"/>
    <mergeCell ref="AJ40:AJ41"/>
    <mergeCell ref="AK40:AK41"/>
    <mergeCell ref="AL40:AL41"/>
    <mergeCell ref="AN40:AN41"/>
    <mergeCell ref="C17:C21"/>
    <mergeCell ref="D17:D21"/>
    <mergeCell ref="N17:N21"/>
    <mergeCell ref="O15:O16"/>
    <mergeCell ref="T15:T16"/>
    <mergeCell ref="U15:U16"/>
    <mergeCell ref="V15:V16"/>
    <mergeCell ref="G17:G21"/>
    <mergeCell ref="R15:R16"/>
    <mergeCell ref="S15:S16"/>
    <mergeCell ref="R17:R21"/>
    <mergeCell ref="S17:S21"/>
    <mergeCell ref="F2:F16"/>
    <mergeCell ref="F17:F21"/>
    <mergeCell ref="M2:M3"/>
    <mergeCell ref="O2:O3"/>
    <mergeCell ref="L2:L3"/>
    <mergeCell ref="S4:S6"/>
    <mergeCell ref="M8:M9"/>
    <mergeCell ref="N8:N9"/>
    <mergeCell ref="S8:S9"/>
    <mergeCell ref="R11:R14"/>
    <mergeCell ref="S11:S14"/>
    <mergeCell ref="T12:Z12"/>
    <mergeCell ref="T42:Z42"/>
    <mergeCell ref="T51:Z51"/>
    <mergeCell ref="AB48:AB50"/>
    <mergeCell ref="AC48:AC50"/>
    <mergeCell ref="AE48:AE50"/>
    <mergeCell ref="AF48:AF50"/>
    <mergeCell ref="AJ43:AJ50"/>
    <mergeCell ref="AK43:AK50"/>
    <mergeCell ref="T43:T50"/>
    <mergeCell ref="U43:U50"/>
    <mergeCell ref="V43:V50"/>
    <mergeCell ref="AD43:AD50"/>
    <mergeCell ref="AI43:AI50"/>
    <mergeCell ref="AZ11:AZ14"/>
    <mergeCell ref="Q34:Q38"/>
    <mergeCell ref="Q17:Q21"/>
    <mergeCell ref="Q15:Q16"/>
    <mergeCell ref="T34:T38"/>
    <mergeCell ref="AN15:AN16"/>
    <mergeCell ref="W15:W16"/>
    <mergeCell ref="X15:X16"/>
    <mergeCell ref="AJ15:AJ16"/>
    <mergeCell ref="AL15:AL16"/>
    <mergeCell ref="AJ17:AJ21"/>
    <mergeCell ref="AK17:AK21"/>
    <mergeCell ref="AL17:AL21"/>
    <mergeCell ref="AO17:AO21"/>
    <mergeCell ref="T17:T21"/>
    <mergeCell ref="U17:U21"/>
    <mergeCell ref="V17:V21"/>
    <mergeCell ref="AD17:AD21"/>
    <mergeCell ref="AI17:AI21"/>
    <mergeCell ref="AY11:AY14"/>
    <mergeCell ref="AZ4:AZ6"/>
    <mergeCell ref="AZ34:AZ37"/>
    <mergeCell ref="Q40:Q41"/>
    <mergeCell ref="AQ11:AQ14"/>
    <mergeCell ref="AI11:AI14"/>
    <mergeCell ref="U34:U38"/>
    <mergeCell ref="V34:V38"/>
    <mergeCell ref="AP4:AP6"/>
    <mergeCell ref="AQ4:AQ6"/>
    <mergeCell ref="AY4:AY6"/>
    <mergeCell ref="AK4:AK6"/>
    <mergeCell ref="AL4:AL6"/>
    <mergeCell ref="AN4:AN6"/>
    <mergeCell ref="T4:T6"/>
    <mergeCell ref="U4:U6"/>
    <mergeCell ref="V4:V6"/>
    <mergeCell ref="AO4:AO6"/>
    <mergeCell ref="AK8:AK9"/>
    <mergeCell ref="AL8:AL9"/>
    <mergeCell ref="AN8:AN9"/>
    <mergeCell ref="AI8:AI9"/>
    <mergeCell ref="AF4:AF6"/>
    <mergeCell ref="AI4:AI6"/>
    <mergeCell ref="AJ4:AJ6"/>
    <mergeCell ref="I54:O54"/>
    <mergeCell ref="I55:O55"/>
    <mergeCell ref="I56:O56"/>
    <mergeCell ref="R4:R6"/>
    <mergeCell ref="R34:R38"/>
    <mergeCell ref="S34:S38"/>
    <mergeCell ref="R40:R41"/>
    <mergeCell ref="S40:S41"/>
    <mergeCell ref="L4:L6"/>
    <mergeCell ref="M4:M6"/>
    <mergeCell ref="N11:N14"/>
    <mergeCell ref="N15:N16"/>
    <mergeCell ref="M27:M29"/>
    <mergeCell ref="O17:O21"/>
    <mergeCell ref="M40:M41"/>
    <mergeCell ref="N40:N41"/>
    <mergeCell ref="L11:L14"/>
    <mergeCell ref="L8:L9"/>
    <mergeCell ref="L15:L16"/>
    <mergeCell ref="L17:L21"/>
    <mergeCell ref="L27:L29"/>
    <mergeCell ref="N27:N29"/>
    <mergeCell ref="I27:I29"/>
    <mergeCell ref="J27:J29"/>
  </mergeCells>
  <phoneticPr fontId="1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SecGeneral 2022</vt:lpstr>
      <vt:lpstr>Servicios Publicos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MARINA SEVERICHE MONROY</dc:creator>
  <cp:keywords/>
  <dc:description/>
  <cp:lastModifiedBy>LUZ  MARINA SEVERICHE MONROY</cp:lastModifiedBy>
  <cp:revision/>
  <dcterms:created xsi:type="dcterms:W3CDTF">2021-06-24T15:42:32Z</dcterms:created>
  <dcterms:modified xsi:type="dcterms:W3CDTF">2022-07-15T21:49:46Z</dcterms:modified>
  <cp:category/>
  <cp:contentStatus/>
</cp:coreProperties>
</file>