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garcia.CARTAGENA\Desktop\Evaluaciones Planes de accion 2018\"/>
    </mc:Choice>
  </mc:AlternateContent>
  <bookViews>
    <workbookView xWindow="0" yWindow="0" windowWidth="20490" windowHeight="5055"/>
  </bookViews>
  <sheets>
    <sheet name="FORMATO PLAN ACCION" sheetId="1" r:id="rId1"/>
    <sheet name="Hoja1"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 i="1" l="1"/>
  <c r="AR28" i="1" l="1"/>
  <c r="AQ28" i="1"/>
  <c r="AR15" i="1"/>
  <c r="AR14" i="1"/>
  <c r="AR12" i="1"/>
  <c r="AQ12" i="1"/>
  <c r="AQ19" i="1" s="1"/>
  <c r="AR11" i="1"/>
  <c r="AR5" i="1"/>
  <c r="AR19" i="1" s="1"/>
  <c r="AS19" i="1" s="1"/>
  <c r="AQ29" i="1" l="1"/>
  <c r="AS29" i="1" s="1"/>
  <c r="AR29" i="1"/>
  <c r="AS28" i="1"/>
  <c r="AL27" i="1"/>
  <c r="Y26" i="1"/>
  <c r="AL26" i="1" s="1"/>
  <c r="AL25" i="1"/>
  <c r="AL24" i="1"/>
  <c r="AL23" i="1"/>
  <c r="AL22" i="1"/>
  <c r="AL21" i="1"/>
  <c r="AL20" i="1"/>
  <c r="Y6" i="1"/>
  <c r="AM4" i="1" s="1"/>
  <c r="AL8" i="1"/>
  <c r="AL7" i="1"/>
  <c r="AL6" i="1"/>
  <c r="AL5" i="1"/>
  <c r="AL4" i="1"/>
  <c r="AM20" i="1" l="1"/>
  <c r="AM29" i="1" s="1"/>
  <c r="AF29" i="1"/>
  <c r="AE29" i="1"/>
  <c r="AG4" i="1"/>
  <c r="AG20" i="1"/>
  <c r="AG29" i="1" l="1"/>
  <c r="W24" i="1" l="1"/>
  <c r="K8" i="1" l="1"/>
  <c r="AA8" i="1" s="1"/>
  <c r="K7" i="1"/>
  <c r="AA7" i="1" s="1"/>
  <c r="AB7" i="1" s="1"/>
  <c r="K6" i="1"/>
  <c r="AA6" i="1" s="1"/>
  <c r="AB6" i="1" s="1"/>
  <c r="K5" i="1"/>
  <c r="AB8" i="1" l="1"/>
  <c r="AA5" i="1"/>
  <c r="AB5" i="1" s="1"/>
  <c r="K4" i="1"/>
  <c r="AA4" i="1" s="1"/>
  <c r="AB4" i="1" l="1"/>
</calcChain>
</file>

<file path=xl/comments1.xml><?xml version="1.0" encoding="utf-8"?>
<comments xmlns="http://schemas.openxmlformats.org/spreadsheetml/2006/main">
  <authors>
    <author>ingris paola silva diaz</author>
  </authors>
  <commentList>
    <comment ref="R25" authorId="0" shapeId="0">
      <text>
        <r>
          <rPr>
            <b/>
            <sz val="9"/>
            <color indexed="81"/>
            <rFont val="Tahoma"/>
            <family val="2"/>
          </rPr>
          <t>ingris paola silva diaz:</t>
        </r>
        <r>
          <rPr>
            <sz val="9"/>
            <color indexed="81"/>
            <rFont val="Tahoma"/>
            <family val="2"/>
          </rPr>
          <t xml:space="preserve">
ya se surtió proceso para contratar la Universidad de Cartagena, la cual estará apoyando el proceso de Formulación de la política</t>
        </r>
      </text>
    </comment>
    <comment ref="U25" authorId="0" shapeId="0">
      <text>
        <r>
          <rPr>
            <b/>
            <sz val="9"/>
            <color indexed="81"/>
            <rFont val="Tahoma"/>
            <family val="2"/>
          </rPr>
          <t>ingris paola silva diaz:</t>
        </r>
        <r>
          <rPr>
            <sz val="9"/>
            <color indexed="81"/>
            <rFont val="Tahoma"/>
            <family val="2"/>
          </rPr>
          <t xml:space="preserve">
</t>
        </r>
      </text>
    </comment>
    <comment ref="R26" authorId="0" shapeId="0">
      <text>
        <r>
          <rPr>
            <b/>
            <sz val="9"/>
            <color indexed="81"/>
            <rFont val="Tahoma"/>
            <family val="2"/>
          </rPr>
          <t>ingris paola silva diaz:</t>
        </r>
        <r>
          <rPr>
            <sz val="9"/>
            <color indexed="81"/>
            <rFont val="Tahoma"/>
            <family val="2"/>
          </rPr>
          <t xml:space="preserve">
esta meta quedó asignada  a la secretaría general por instrucciones del nivel central. </t>
        </r>
      </text>
    </comment>
  </commentList>
</comments>
</file>

<file path=xl/sharedStrings.xml><?xml version="1.0" encoding="utf-8"?>
<sst xmlns="http://schemas.openxmlformats.org/spreadsheetml/2006/main" count="322" uniqueCount="181">
  <si>
    <t xml:space="preserve"> (D) MONTO EJECUTADO</t>
  </si>
  <si>
    <t>( C ) MONTO</t>
  </si>
  <si>
    <t>( B) FUENTE</t>
  </si>
  <si>
    <t>( A ) RUBRO PRESUPUESTAL</t>
  </si>
  <si>
    <t>( C )VALOR A DICIEMBRE 31 DE 2018</t>
  </si>
  <si>
    <t>(B) VALOR A DIC 2017</t>
  </si>
  <si>
    <t>(A) NOMBRE</t>
  </si>
  <si>
    <t>(15) RECURSOS</t>
  </si>
  <si>
    <t>( 14) RESPONSABLE</t>
  </si>
  <si>
    <t>( 13) CRONOGRAMA PROGRAMADO</t>
  </si>
  <si>
    <t>(12) INDICADOR</t>
  </si>
  <si>
    <t>(8B) META PROYECTO EJECUTADA A JUNIO DE 2018</t>
  </si>
  <si>
    <t>(8B) META PROYECTO EJECUTADA A MARZO DE 2018</t>
  </si>
  <si>
    <t>(10) META PROYECTO</t>
  </si>
  <si>
    <t>(9) PROYECTO</t>
  </si>
  <si>
    <t>(8B) META PRODUCTO EJECUTADA A DICIEMBRE DE 2018</t>
  </si>
  <si>
    <t>(8B) META PRODUCTO EJECUTADA A JUNIO DE 2018</t>
  </si>
  <si>
    <t>(8B) META PRODUCTO EJECUTADA A MARZO DE 2018</t>
  </si>
  <si>
    <t>META PRODUCTO 2019 SEGÚN PLAN INDICATIVO</t>
  </si>
  <si>
    <t>META PRODUCTO 2018 SEGÚN PLAN INDICATIVO</t>
  </si>
  <si>
    <t>META PRODUCTO 2017 SEGÚN PLAN INDICATIVO</t>
  </si>
  <si>
    <t>META PRODUCTO 2016 SEGÚN PLAN INDICATIVO</t>
  </si>
  <si>
    <t>LINEA BASE A 2017 (ACUMULADO 2016+2017)</t>
  </si>
  <si>
    <t>(7) META PRODUCTO PLAN DE DESARROLLO A 2019</t>
  </si>
  <si>
    <t>(6) SUBPROGRAMA</t>
  </si>
  <si>
    <t xml:space="preserve"> (5B)META RESULTADO EJECUTADA 31 DICIEMBRE </t>
  </si>
  <si>
    <t>(5) META RESULTADO PLAN DE DESARROLLO</t>
  </si>
  <si>
    <t>(4) PROGRAMA</t>
  </si>
  <si>
    <t>(3) LINEA ESTRATEGICA</t>
  </si>
  <si>
    <t>(2) EJE ESTRATEGICO</t>
  </si>
  <si>
    <t>(1) OBJETIVO</t>
  </si>
  <si>
    <t>MATRIZ DE REPORTE DE AVANCES PLAN DE ACCIÓN Y PLAN DE DESARROLLO</t>
  </si>
  <si>
    <t>(16) OBSERVACIONES A MARZO</t>
  </si>
  <si>
    <t>(16) OBSERVACIONES A JUNIO</t>
  </si>
  <si>
    <t>(16) OBSERVACIONES A DICIEMBRE</t>
  </si>
  <si>
    <t>Recaudar $931.838.490.672  del impuesto Predial (vigencia actual+ vigencias anteriores)</t>
  </si>
  <si>
    <t>Recaudar $1.052.980.949.605 del impuesto industria, comercio, avisos y tableros</t>
  </si>
  <si>
    <t>Recaudar $141.298.575.616  Valor Sobretasa a la gasolina</t>
  </si>
  <si>
    <t>Recaudar $33.340.137.211 Valor Delineación Urbana</t>
  </si>
  <si>
    <t>Recaudar $18.227.947.566  Valor contraprestación portuaria</t>
  </si>
  <si>
    <t>Construir ciudadania y fortalecer la institucionalidad</t>
  </si>
  <si>
    <t>Fortalecimiento Institucional</t>
  </si>
  <si>
    <t>Finanzas Sanas y Robustas</t>
  </si>
  <si>
    <t>Con más ingresos Cartagena Va!</t>
  </si>
  <si>
    <t>Secretario de Hacienda- Director Oficina de Impuestos Asesor código 105 grado 55 -</t>
  </si>
  <si>
    <t>Enero-Diciembre</t>
  </si>
  <si>
    <t xml:space="preserve">Implementacion de una estrategia para el fortalecimiento de las finanzas distritales ¡Con mejores ingresos Cartagena va! en el distrito de Cartagena </t>
  </si>
  <si>
    <t>Recaudar 262.854.230.837  por concepto del impuesto de Predial</t>
  </si>
  <si>
    <t>Recaudar 293.287.068.021,75 por concepto del impuesto de Industria y Comercio</t>
  </si>
  <si>
    <t>Recaudar 42.590.500.143 por concepto de la fuente Sobretasa a la gasolina</t>
  </si>
  <si>
    <t>Recaudar 11.737.953.042,47 por concepto del impuesto de Delineación Urbana</t>
  </si>
  <si>
    <t>Recaudar 5.494.761.976,92 por concepto de la fuente de Contraprestaciones  portuarias</t>
  </si>
  <si>
    <t>Recaudo de Impuesto Predial</t>
  </si>
  <si>
    <t>Recaudo de ICA</t>
  </si>
  <si>
    <t>Con más ingresos Cartagena va</t>
  </si>
  <si>
    <t>Adaptar el territorio para la gente</t>
  </si>
  <si>
    <t>Desarrollo Económico Incluyente</t>
  </si>
  <si>
    <t>Cartagena Ciudad Para Invertir</t>
  </si>
  <si>
    <t>Realizar 3 proyectos de investigacion sobre tecnologias disponibles para ciudades sostenibles e inteligentes</t>
  </si>
  <si>
    <t>Formular y ejecutar 3 proyectos de CTI en conjunto con grupos de investigacion de universidades acreditadas por el CUEE</t>
  </si>
  <si>
    <t>Diseñar e implementar un programa de innovacion social que beneficie a 150  cartageneros e impacte en la generacion de empleo digno y en el fortalecimiento del tejido empresarial cartagenero</t>
  </si>
  <si>
    <t>50 empresas instaladas o relocalizadas en la ciudad</t>
  </si>
  <si>
    <t xml:space="preserve">Diseñar e implementar la Ventanilla Unica de Construccion (VUC) </t>
  </si>
  <si>
    <t>Diseñar la  Política económica del distrito de Cartagena</t>
  </si>
  <si>
    <t>Rediseñar la estructura organizacional de la Secretaria de Hacienda Distrital</t>
  </si>
  <si>
    <t>Implementar 2 programas para el fortalecimiento de los encadenamientos productivos en la ciudad de Cartagena.</t>
  </si>
  <si>
    <t>Generación de las condiciones para aumentar la competitividad en la ciudad de Cartagena</t>
  </si>
  <si>
    <t>Realizar 1 proyecto de investigacion sobre tecnologias disponibles para ciudades sostenibles e inteligentes</t>
  </si>
  <si>
    <t>Formular y ejecutar 1 proyecto de Ciencia Tecnologia e Innovación - CTI en conjunto con grupos de investigacion de universidades acreditadas por el Comité Universidad Empresa Estado - CUEE</t>
  </si>
  <si>
    <t>15 empresas instaladas o relocalizadas en la ciudad</t>
  </si>
  <si>
    <t xml:space="preserve">Avanzar en un 25% en el diseño e implementación de la Ventanilla Unica de Construccion (VUC) </t>
  </si>
  <si>
    <t>Avanzar en un 25% en el diseño de la  Política económica del distrito de Cartagena</t>
  </si>
  <si>
    <t>Avanzar en un 33% en el rediseño de la estructura organizacional de la Secretaria de Hacienda Distrital</t>
  </si>
  <si>
    <t>Implementar 1 programa para el fortalecimiento de los encadenamientos productivos en la ciudad de Cartagena.</t>
  </si>
  <si>
    <t>Proyecto de investigacion sobre tecnologias disponibles para ciudades sostenibles e inteligentes realizado</t>
  </si>
  <si>
    <t>Recaudo delineación urbana</t>
  </si>
  <si>
    <t>Recaudo Contraprestaciones</t>
  </si>
  <si>
    <t>Proyecto formulado y ejecutado</t>
  </si>
  <si>
    <t>Programa de fortalecimiento empresarial con linea de innovación social diseñado e implementado</t>
  </si>
  <si>
    <t>Empresas instaladas o relocalizadas en la ciudad</t>
  </si>
  <si>
    <t xml:space="preserve">% de avance en el diseño e implementación de la Ventanilla Unica de Construccion (VUC) </t>
  </si>
  <si>
    <t>% de avance en el diseño de la  Política económica del distrito de Cartagena</t>
  </si>
  <si>
    <t>Programa para el fortalecimiento de los encadenamientos productivos en la ciudad de Cartagena implementado</t>
  </si>
  <si>
    <t>secretario de Hacienda- jefe unidad de desarrollo económico Asesor código 105 grado 47 -</t>
  </si>
  <si>
    <t xml:space="preserve">Este rubro tiene varias fuentes: ICLD, Rendimientos Financieros, SGP Propositos general </t>
  </si>
  <si>
    <t>Este rubro tiene varias fuentes: ICLD, Rendimientos Financieros, SGP Propositos general</t>
  </si>
  <si>
    <t>Fuente: ICLD</t>
  </si>
  <si>
    <t>Economía y Desarrollo</t>
  </si>
  <si>
    <t>Invierte en Cartagena</t>
  </si>
  <si>
    <t>% de avance en el rediseño de la estructura organizacional de la Secretaria de Hacienda Distrital</t>
  </si>
  <si>
    <t>Con Ciencia, Tecnología e Innovación Cartagena Va</t>
  </si>
  <si>
    <t>Fortalecimiento institucional para la competitividad y crecimiento económico</t>
  </si>
  <si>
    <t>0.25</t>
  </si>
  <si>
    <t xml:space="preserve">A la fecha se encuentran instaladas y/o relocalizadas 6 empresas </t>
  </si>
  <si>
    <t>A la fecha se encuentra en revisión contractual el proceso para el cumplimiento de esta meta</t>
  </si>
  <si>
    <t>A la fecha se encuentra en revisión los terminos de refecrencia para contratar el diseño de la política</t>
  </si>
  <si>
    <t xml:space="preserve">esta meta no presenta avance teniendo en cuenta que por instrucciones del nivel central se determinó que esta acción obedece a una labor a desarrollar en un proceso integral a ejecutar por parte de la Secretaría General quienes por competencia son los responsables de la restructuración de la planta de la Alcaldía de Cartagena. </t>
  </si>
  <si>
    <t xml:space="preserve">Este recaudo se logra luego del desarrollo de acciones para gestionar el pago de los impuestos. </t>
  </si>
  <si>
    <t xml:space="preserve">Para el pago de este impuesto también   se desarrollaron acciones para generar el pago de los contribuyentes </t>
  </si>
  <si>
    <t>Se proyecta el cumplimeinto de esta meta en el segundo trimestre del año</t>
  </si>
  <si>
    <t xml:space="preserve"> (5B)META RESULTADO EJECUTADA A MARZO 30 </t>
  </si>
  <si>
    <t>Pasar del puesto 12 al 10 en el factor de CTI  del IGC</t>
  </si>
  <si>
    <t>En el primer trimestre de 2018 el Distrito está en el puesto 10 del factor de CTI del IGC</t>
  </si>
  <si>
    <t>Al  2018 el Distrito está en la posición 17 en la medición Doing Bussines.</t>
  </si>
  <si>
    <t>Al 2019 el Distrito estará por debajo de la posición 16 en la posición de Doing Bussines Colombia</t>
  </si>
  <si>
    <t xml:space="preserve">Porcentaje de incremento en el  recaudo real sobre el presupuestado (Aplica para los ingresos corrientes y otras fuentes de la siguiente manera: 8% impuesto predial unificado. En un 7% ICAT en un  11% Delineación Urbana, en un 7% Sobretasa a la gasolina y 10% en Contraprestación portuaria. </t>
  </si>
  <si>
    <t>El porcentaje de incremento en el recaudo sobre el presupuestado  a la fecha se reporta de la siguiente manera:
21% IPU 
2% ICAT 
-3% DELINEACIÓN URBANA
-3% SOBRETASA A LA GASOLINA
CONTRAPRESTACIONES PORTUARIAS
(Información en espera de confirmación por parte de la división de impuestos)</t>
  </si>
  <si>
    <t xml:space="preserve">Esta información se encuetra a corte 31 de Mayo, teniendo en cuenta que aún  esta en depuración del periodo Junio. </t>
  </si>
  <si>
    <t xml:space="preserve">Se alcanzó la meta plasmada  en el convenio con Invest in Cartagena, correspondiente a 6 empresas instaladas.  </t>
  </si>
  <si>
    <t xml:space="preserve">Este recuado corresponde al corte 30 de Junio de 2018 </t>
  </si>
  <si>
    <t>APROPIACION DEFINITIVA SEGÚN PREDIS</t>
  </si>
  <si>
    <t>EJECUTADO SEGÚN PREDIS</t>
  </si>
  <si>
    <t xml:space="preserve">Actualmente se adelanta proceso para la contratación de un proyecto de Investigación sobre ciudades sostenibles e inteligentes en este momento se encuentra en trámite la solicitud de disponibilidad presupuestal. </t>
  </si>
  <si>
    <t xml:space="preserve">Actualmente se adelanta proceso para la contratación de un  proyecto de Ciencia tecnología e Innovación que pretende fortalecer las capacidades creativas e innovadoras de los participantes para reducir la tasa de desempleo y la informalidad mediante el emprendimiento y la innovación, incorporando proceso de ideación, </t>
  </si>
  <si>
    <t xml:space="preserve">Se suscribió convenio con el Banco de comercio exterior de Colombia BANCOLDEX para la implementación de un programa que impactaría en el fortalecimiento del tejido empresarial Cartagenero, pero este convenio fue liquidado antes del inicio de su ejecución, ya que se requería autorización del CONFIS para la asunción de compromisos de vigencias futuras para la recepción de bienes y servicios, no se contó con esta autorización, por lo cual el convenio fue liquidado.
Se realizó feria de cooperación e Inversión para el fortalecimiento del tejido empresarial Cartagenero. 
Durante la Feria Internacional de cooperación e inversión, los Microempresarios de Cartagena tuvieron un espacio para mostrar la variedad de productos y servicios que ofrecen, siendo este evento una gran oportunidad para relacionarse con invitados extranjeros, personal de Departamento del Cuaca y público en general.
</t>
  </si>
  <si>
    <t>En la vigencia 2017, 15 empresas tomaron la decisión de invertir y se instalaron en Cartagena.  Lo que Corresponde al 100% de la meta. La meta acumulada 2016 – 2017-2018 refleja un total de 33 empresas superando el 50% de lo programado para el cuatrienio que son 50 empresas.</t>
  </si>
  <si>
    <t xml:space="preserve">Se avanzó en la revisión del alcance de la implementación de la Ventanilla Única, se está revisando la diferenciación de etapas para la delimitación del alcance de la etapa contractual. En 2018 se adelantará un proceso contractual para Contratar el diseño y la implementación de la ventanilla única de construcción como estrategia de promoción de inversión, racionalización de trámites y generación de condiciones para la competitividad en el Distrito de Cartagena de Indias.
</t>
  </si>
  <si>
    <t xml:space="preserve">Esta meta no presenta avance teniendo en cuenta que por instrucciones del nivel central se determinó que esta acción obedece a una labor a desarrollar en un proceso integral a ejecutar por parte de la Secretaría General quienes por competencia son los responsables de la restructuración de la planta de la Alcaldía de Cartagena. </t>
  </si>
  <si>
    <t xml:space="preserve">META RESULTADO EJECUTADA 30 SEPTIEMBRE </t>
  </si>
  <si>
    <t>El porcentaje de incremento en el recaudo real sobre el presupuestado en cuanto a sobretasa a la gasolina es un 10% contraprestación portuaria un 14% Delineación Urbana 28% ICAT 8% IPU 5%</t>
  </si>
  <si>
    <t>A corte 30 de Septiembre de 2018 el Distrito está en el puesto 10 del Factor de CTI del ICG</t>
  </si>
  <si>
    <t>Al 2018 el Distrito está en la posición 17 en la medición doing Bussines</t>
  </si>
  <si>
    <t>(8B) META PRODUCTO EJECUTADA A  Septiembre</t>
  </si>
  <si>
    <t>(8B) META PROYECTO EJECUTADA A  SEPTIEMBRE DE 2018</t>
  </si>
  <si>
    <t>(16) OBSERVACIONES A SEPTIEMBRE</t>
  </si>
  <si>
    <t xml:space="preserve">Este recuado corresponde al corte 30 de Septiembre de 2018 </t>
  </si>
  <si>
    <t>Esta informacion se encuentra actualizada a corte de 31 de  Agosto de 2018</t>
  </si>
  <si>
    <t xml:space="preserve">Se contrató a la Universidadad de Cartagena, a través de un a alianza estrategica con CUSO INTERNATIONAL, para la contratacipon de la política económica. </t>
  </si>
  <si>
    <t>La meta para el 2017, fue un programa de encadenamientos productivos implementado, se reporta cumplido, actualmente se encuentra en proceso Contratar el material POP para la implementación de la campaña #HECHOENCARTAGENA como estrategia de promoción de inversión y de fortalecimiento de los encadenamientos productivos en el Distrito de Cartagena de Indias. Ya se cuenta con cdp para este proceso.</t>
  </si>
  <si>
    <t xml:space="preserve">PORCEJECUTADOENTAJE </t>
  </si>
  <si>
    <t xml:space="preserve">Se implementó la Campaña #HECHOENCARTAGENA , como programa de innovación social que benefició a 100 enprendedores Cartageneros. </t>
  </si>
  <si>
    <t xml:space="preserve">En el 2018 se Instalaron 12 empresas, con las cuales se alcanza un total de 39 empresas intaladas,  teniendo en cuenta que entre 2016 y 2017 se instalaron 27.  </t>
  </si>
  <si>
    <t>Se reprograma para la vigencia 2019</t>
  </si>
  <si>
    <t>Esta meta se reprograma para la vgencia 2019</t>
  </si>
  <si>
    <t>Esta meta se proyecta cumplida según lo progranmado en plan indicativo,  teniendo en cuenta que esta en construcción la política económica. Se reporta el cumplimiento en un 30% .</t>
  </si>
  <si>
    <t>Esta meta no presenta avance teniendo en cuenta que por instrucciones del nivel central se determinó que esta acción obedece a una labor a desarrollar en un proceso integral a ejecutar por parte de la Secretaría General quienes por competencia son los responsables de la restructuración de la planta de la Alcaldía de Cartagena.</t>
  </si>
  <si>
    <t xml:space="preserve">Se reporta el cumplimiento de esta meta con la campaña #HECHOENCARTAGENA que es una estrategia de promoción de imversión y de fortalecimiento de los encadenamientos productivos. </t>
  </si>
  <si>
    <t>Esta meta se reprograma para la vigencia 2019</t>
  </si>
  <si>
    <t>META PROYECTO EJECUTADA A DICIEMBRE 31 DE  2018</t>
  </si>
  <si>
    <t xml:space="preserve">El Reporte de este recaudo no se encuentra disponible a la fecha, tenienedo en cuenta que aún esta en depuración el corte 31 de Diciembre de 2018. </t>
  </si>
  <si>
    <t xml:space="preserve">El porcentaje de incremento de los impuestos corresponde a: Delineación urbana 10%, contraprestacion portuaria 11%, 11% Impuesto predial unificado, 7%  ICAT </t>
  </si>
  <si>
    <t>A corte 31 de diciembre de 2018 el Distrito está en el puesto 10 del Factor de CTI del ICG</t>
  </si>
  <si>
    <t>EVALUACION METAS PROYECTO SEGÚN PLANEACION</t>
  </si>
  <si>
    <t>EVALUACION METAS PROYECTOS POR PROGRAMAS</t>
  </si>
  <si>
    <t>PORCENTAJE EJECUTADO</t>
  </si>
  <si>
    <t>CODIGO</t>
  </si>
  <si>
    <t>RUBRO</t>
  </si>
  <si>
    <t>FUENTE</t>
  </si>
  <si>
    <t>02-004-06-93-03-06-01-01</t>
  </si>
  <si>
    <t>Regalias Marger de Comercializacion</t>
  </si>
  <si>
    <t xml:space="preserve">CON MAS INGRESOS CARTAGENA VA </t>
  </si>
  <si>
    <t>02-001-06-50-03-06-01-01</t>
  </si>
  <si>
    <t xml:space="preserve"> Ingresos Corrientes de Libre Destinacion</t>
  </si>
  <si>
    <t>02-004-06-95-03-06-01-01</t>
  </si>
  <si>
    <t>Regalias Marger de Comercializacion.</t>
  </si>
  <si>
    <t>02-037-06-50-03-06-01-01</t>
  </si>
  <si>
    <t>CON MAS INGRESOS CARTAGENA VA</t>
  </si>
  <si>
    <t>02-037-06-95-03-06-01-01</t>
  </si>
  <si>
    <t>endimientos Financieros ICLD</t>
  </si>
  <si>
    <t>02-038-06-95-03-06-01-01</t>
  </si>
  <si>
    <t xml:space="preserve"> Rendimientos Financieros Credito Interno 2014</t>
  </si>
  <si>
    <t>02-064-06-50-03-06-01-01</t>
  </si>
  <si>
    <t>02-070-06-50-03-06-01-01</t>
  </si>
  <si>
    <t>SGP-PROPOSITO GENERAL</t>
  </si>
  <si>
    <t>02-075-06-93-03-06-01-01</t>
  </si>
  <si>
    <t xml:space="preserve"> Rendimientos Financieros SGP Proposito General</t>
  </si>
  <si>
    <t>02-075-06-95-03-06-01-02</t>
  </si>
  <si>
    <t>02-092-06-50-03-06-01-01</t>
  </si>
  <si>
    <t>OTROS DIVIDENDO</t>
  </si>
  <si>
    <t>02-092-06-93-03-06-01-01</t>
  </si>
  <si>
    <t>Otros dividendos</t>
  </si>
  <si>
    <t>02-092-06-95-03-06-01-01</t>
  </si>
  <si>
    <t xml:space="preserve"> Otros dividendos</t>
  </si>
  <si>
    <t xml:space="preserve">CON MAS INGRESOS CARTAGENA VA - </t>
  </si>
  <si>
    <t>TOTAL PROGRAMA</t>
  </si>
  <si>
    <t>02-001-06-50-02-01-01-02</t>
  </si>
  <si>
    <t>ngresos Corrientes de Libre Destinacion</t>
  </si>
  <si>
    <t xml:space="preserve">ECONOMIA Y DESARROLLO - </t>
  </si>
  <si>
    <t>02-001-06-50-02-01-01-03</t>
  </si>
  <si>
    <t xml:space="preserve">INVIERTE EN CARTAGENA - </t>
  </si>
  <si>
    <t>Recaudo de sobretasa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</si>
</sst>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Red]\-&quot;$&quot;\ #,##0"/>
    <numFmt numFmtId="165" formatCode="_-&quot;$&quot;\ * #,##0_-;\-&quot;$&quot;\ * #,##0_-;_-&quot;$&quot;\ * &quot;-&quot;_-;_-@_-"/>
  </numFmts>
  <fonts count="12" x14ac:knownFonts="1">
    <font>
      <sz val="11"/>
      <color theme="1"/>
      <name val="Calibri"/>
      <family val="2"/>
      <scheme val="minor"/>
    </font>
    <font>
      <b/>
      <sz val="11"/>
      <name val="Arial"/>
      <family val="2"/>
    </font>
    <font>
      <b/>
      <sz val="11"/>
      <color rgb="FFFF0000"/>
      <name val="Arial"/>
      <family val="2"/>
    </font>
    <font>
      <sz val="9"/>
      <color indexed="81"/>
      <name val="Tahoma"/>
      <family val="2"/>
    </font>
    <font>
      <b/>
      <sz val="9"/>
      <color indexed="81"/>
      <name val="Tahoma"/>
      <family val="2"/>
    </font>
    <font>
      <b/>
      <sz val="11"/>
      <color theme="1"/>
      <name val="Arial"/>
      <family val="2"/>
    </font>
    <font>
      <sz val="11"/>
      <color theme="1"/>
      <name val="Calibri"/>
      <family val="2"/>
      <scheme val="minor"/>
    </font>
    <font>
      <sz val="11"/>
      <name val="Arial"/>
      <family val="2"/>
    </font>
    <font>
      <sz val="11"/>
      <color theme="1"/>
      <name val="Arial"/>
      <family val="2"/>
    </font>
    <font>
      <b/>
      <sz val="18"/>
      <color theme="1"/>
      <name val="Arial"/>
      <family val="2"/>
    </font>
    <font>
      <b/>
      <sz val="22"/>
      <name val="Arial"/>
      <family val="2"/>
    </font>
    <font>
      <b/>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165" fontId="6" fillId="0" borderId="0" applyFont="0" applyFill="0" applyBorder="0" applyAlignment="0" applyProtection="0"/>
  </cellStyleXfs>
  <cellXfs count="62">
    <xf numFmtId="0" fontId="0" fillId="0" borderId="0" xfId="0"/>
    <xf numFmtId="0" fontId="1" fillId="0" borderId="1" xfId="0" applyFont="1" applyFill="1" applyBorder="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9" fontId="1"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9" fontId="0" fillId="0" borderId="0" xfId="1" applyFont="1"/>
    <xf numFmtId="0" fontId="7" fillId="0" borderId="1" xfId="0" applyFont="1" applyFill="1" applyBorder="1" applyAlignment="1">
      <alignment horizontal="center" vertical="center" wrapText="1"/>
    </xf>
    <xf numFmtId="39" fontId="7"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xf numFmtId="0" fontId="8" fillId="0" borderId="1" xfId="0" applyFont="1" applyBorder="1" applyAlignment="1">
      <alignment vertical="center"/>
    </xf>
    <xf numFmtId="0" fontId="8" fillId="0" borderId="1" xfId="0" applyFont="1" applyBorder="1" applyAlignment="1">
      <alignment horizontal="justify" vertical="center" wrapText="1"/>
    </xf>
    <xf numFmtId="3" fontId="8" fillId="0" borderId="1" xfId="0" applyNumberFormat="1" applyFont="1" applyBorder="1" applyAlignment="1">
      <alignment horizontal="center" vertical="center"/>
    </xf>
    <xf numFmtId="39" fontId="8" fillId="0" borderId="1" xfId="0" applyNumberFormat="1" applyFont="1" applyBorder="1" applyAlignment="1">
      <alignment vertical="center"/>
    </xf>
    <xf numFmtId="39" fontId="5" fillId="0" borderId="1" xfId="0" applyNumberFormat="1" applyFont="1" applyBorder="1" applyAlignment="1">
      <alignment vertical="center"/>
    </xf>
    <xf numFmtId="0" fontId="8" fillId="0" borderId="1" xfId="0" applyFont="1" applyBorder="1" applyAlignment="1">
      <alignment horizontal="center" vertical="center"/>
    </xf>
    <xf numFmtId="3" fontId="8" fillId="0" borderId="1" xfId="0" applyNumberFormat="1"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xf numFmtId="39" fontId="5" fillId="0" borderId="1" xfId="0" applyNumberFormat="1" applyFont="1" applyBorder="1" applyAlignment="1">
      <alignment horizontal="center" vertical="center" wrapText="1"/>
    </xf>
    <xf numFmtId="0" fontId="8" fillId="0" borderId="1" xfId="0" applyFont="1" applyBorder="1" applyAlignment="1">
      <alignment vertical="top"/>
    </xf>
    <xf numFmtId="9" fontId="8" fillId="0" borderId="1" xfId="0" applyNumberFormat="1" applyFont="1" applyBorder="1"/>
    <xf numFmtId="0" fontId="8" fillId="0" borderId="1" xfId="0" applyFont="1" applyBorder="1" applyAlignment="1">
      <alignment horizontal="center"/>
    </xf>
    <xf numFmtId="0" fontId="7" fillId="0" borderId="1" xfId="0" applyFont="1" applyFill="1" applyBorder="1" applyAlignment="1">
      <alignment horizontal="left" vertical="center" wrapText="1"/>
    </xf>
    <xf numFmtId="10" fontId="5" fillId="0" borderId="1" xfId="1" applyNumberFormat="1" applyFont="1" applyBorder="1"/>
    <xf numFmtId="10" fontId="9" fillId="0" borderId="1" xfId="0" applyNumberFormat="1" applyFont="1" applyBorder="1"/>
    <xf numFmtId="4" fontId="11" fillId="0" borderId="1" xfId="0" applyNumberFormat="1" applyFont="1" applyBorder="1"/>
    <xf numFmtId="4" fontId="8" fillId="0" borderId="1" xfId="0" applyNumberFormat="1" applyFont="1" applyBorder="1"/>
    <xf numFmtId="10" fontId="1" fillId="0" borderId="1" xfId="2" applyNumberFormat="1" applyFont="1" applyFill="1" applyBorder="1" applyAlignment="1">
      <alignment horizontal="center" vertical="center" wrapText="1"/>
    </xf>
    <xf numFmtId="4" fontId="1"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9" fontId="7" fillId="0" borderId="1" xfId="1" applyFont="1" applyFill="1" applyBorder="1" applyAlignment="1">
      <alignment horizontal="center" vertical="top" wrapText="1"/>
    </xf>
    <xf numFmtId="165" fontId="1" fillId="0" borderId="1" xfId="2" applyFont="1" applyFill="1" applyBorder="1" applyAlignment="1">
      <alignment horizontal="center" vertical="center" wrapText="1"/>
    </xf>
    <xf numFmtId="9" fontId="5" fillId="0" borderId="1" xfId="2" applyNumberFormat="1" applyFont="1" applyBorder="1" applyAlignment="1">
      <alignment horizontal="center" vertical="center"/>
    </xf>
    <xf numFmtId="10" fontId="5" fillId="0" borderId="1" xfId="2" applyNumberFormat="1" applyFont="1" applyBorder="1" applyAlignment="1">
      <alignment horizontal="center" vertical="center"/>
    </xf>
    <xf numFmtId="4" fontId="5" fillId="0" borderId="1" xfId="2" applyNumberFormat="1" applyFont="1" applyBorder="1" applyAlignment="1">
      <alignment horizontal="center" vertical="center"/>
    </xf>
    <xf numFmtId="10" fontId="5" fillId="0" borderId="1" xfId="2" applyNumberFormat="1" applyFont="1" applyBorder="1" applyAlignment="1">
      <alignment horizontal="center" vertical="center" wrapText="1"/>
    </xf>
    <xf numFmtId="0" fontId="8" fillId="0" borderId="1" xfId="0" applyFont="1" applyBorder="1" applyAlignment="1">
      <alignment horizontal="justify" vertical="center"/>
    </xf>
    <xf numFmtId="10" fontId="7" fillId="0" borderId="1" xfId="1" applyNumberFormat="1" applyFont="1" applyFill="1" applyBorder="1" applyAlignment="1">
      <alignment horizontal="center" vertical="center" wrapText="1"/>
    </xf>
    <xf numFmtId="165" fontId="5" fillId="0" borderId="1" xfId="2" applyFont="1" applyBorder="1" applyAlignment="1">
      <alignment horizontal="center" vertical="center"/>
    </xf>
    <xf numFmtId="0" fontId="1" fillId="0" borderId="1" xfId="0" applyFont="1" applyFill="1" applyBorder="1" applyAlignment="1">
      <alignment horizontal="center" vertical="center" wrapText="1"/>
    </xf>
    <xf numFmtId="10" fontId="5" fillId="0" borderId="1" xfId="2" applyNumberFormat="1" applyFont="1" applyBorder="1" applyAlignment="1">
      <alignment horizontal="center" vertical="center"/>
    </xf>
    <xf numFmtId="165" fontId="5" fillId="0" borderId="1" xfId="2" applyFont="1" applyBorder="1" applyAlignment="1">
      <alignment horizontal="center" vertical="center"/>
    </xf>
    <xf numFmtId="0" fontId="7" fillId="0" borderId="1" xfId="0" applyFont="1" applyFill="1" applyBorder="1" applyAlignment="1">
      <alignment horizontal="center" vertical="top" wrapText="1"/>
    </xf>
    <xf numFmtId="10" fontId="7" fillId="0" borderId="1" xfId="1" applyNumberFormat="1" applyFont="1" applyFill="1" applyBorder="1" applyAlignment="1">
      <alignment horizontal="center" vertical="center" wrapText="1"/>
    </xf>
    <xf numFmtId="9" fontId="7" fillId="0" borderId="1" xfId="1" applyFont="1" applyFill="1" applyBorder="1" applyAlignment="1">
      <alignment horizontal="center" vertical="top"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2" applyFont="1" applyFill="1" applyBorder="1" applyAlignment="1">
      <alignment horizontal="center" vertical="center" wrapText="1"/>
    </xf>
    <xf numFmtId="10" fontId="1" fillId="0" borderId="1" xfId="2" applyNumberFormat="1" applyFont="1" applyFill="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center" wrapText="1"/>
    </xf>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1"/>
  <sheetViews>
    <sheetView tabSelected="1" zoomScale="80" zoomScaleNormal="80" workbookViewId="0">
      <selection activeCell="A2" sqref="A2:AW3"/>
    </sheetView>
  </sheetViews>
  <sheetFormatPr baseColWidth="10" defaultRowHeight="14.25" x14ac:dyDescent="0.2"/>
  <cols>
    <col min="1" max="1" width="14" style="10" customWidth="1"/>
    <col min="2" max="2" width="25.85546875" style="10" customWidth="1"/>
    <col min="3" max="3" width="49.28515625" style="10" customWidth="1"/>
    <col min="4" max="4" width="26.85546875" style="10" customWidth="1"/>
    <col min="5" max="5" width="27.7109375" style="10" customWidth="1"/>
    <col min="6" max="7" width="26.85546875" style="10" customWidth="1"/>
    <col min="8" max="8" width="26.140625" style="10" customWidth="1"/>
    <col min="9" max="9" width="25.7109375" style="10" customWidth="1"/>
    <col min="10" max="10" width="24.85546875" style="10" customWidth="1"/>
    <col min="11" max="18" width="23.140625" style="10" customWidth="1"/>
    <col min="19" max="19" width="29.42578125" style="10" customWidth="1"/>
    <col min="20" max="20" width="22.85546875" style="10" customWidth="1"/>
    <col min="21" max="23" width="23.140625" style="10" customWidth="1"/>
    <col min="24" max="25" width="23" style="10" customWidth="1"/>
    <col min="26" max="26" width="23.85546875" style="10" customWidth="1"/>
    <col min="27" max="27" width="27.5703125" style="10" customWidth="1"/>
    <col min="28" max="28" width="23.5703125" style="10" customWidth="1"/>
    <col min="29" max="29" width="19.42578125" style="10" customWidth="1"/>
    <col min="30" max="30" width="20.42578125" style="10" customWidth="1"/>
    <col min="31" max="32" width="20.42578125" style="22" customWidth="1"/>
    <col min="33" max="33" width="20.42578125" style="10" customWidth="1"/>
    <col min="34" max="34" width="20.140625" style="10" customWidth="1"/>
    <col min="35" max="35" width="18.42578125" style="10" customWidth="1"/>
    <col min="36" max="36" width="18.7109375" style="10" customWidth="1"/>
    <col min="37" max="42" width="18.42578125" style="10" customWidth="1"/>
    <col min="43" max="43" width="26" style="29" customWidth="1"/>
    <col min="44" max="44" width="25.5703125" style="29" customWidth="1"/>
    <col min="45" max="45" width="18.42578125" style="10" customWidth="1"/>
    <col min="46" max="46" width="39.42578125" style="10" customWidth="1"/>
    <col min="47" max="48" width="37" style="10" customWidth="1"/>
    <col min="49" max="49" width="29.5703125" style="10" customWidth="1"/>
    <col min="50" max="16384" width="11.42578125" style="10"/>
  </cols>
  <sheetData>
    <row r="1" spans="1:49" ht="36" customHeight="1" x14ac:dyDescent="0.2">
      <c r="A1" s="54" t="s">
        <v>31</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6"/>
    </row>
    <row r="2" spans="1:49" s="1" customFormat="1" ht="54.75" customHeight="1" x14ac:dyDescent="0.25">
      <c r="A2" s="51" t="s">
        <v>30</v>
      </c>
      <c r="B2" s="51" t="s">
        <v>29</v>
      </c>
      <c r="C2" s="51" t="s">
        <v>28</v>
      </c>
      <c r="D2" s="51" t="s">
        <v>27</v>
      </c>
      <c r="E2" s="51" t="s">
        <v>26</v>
      </c>
      <c r="F2" s="51" t="s">
        <v>100</v>
      </c>
      <c r="G2" s="51" t="s">
        <v>118</v>
      </c>
      <c r="H2" s="51" t="s">
        <v>25</v>
      </c>
      <c r="I2" s="51" t="s">
        <v>24</v>
      </c>
      <c r="J2" s="51" t="s">
        <v>23</v>
      </c>
      <c r="K2" s="57" t="s">
        <v>22</v>
      </c>
      <c r="L2" s="57" t="s">
        <v>21</v>
      </c>
      <c r="M2" s="57" t="s">
        <v>20</v>
      </c>
      <c r="N2" s="57" t="s">
        <v>19</v>
      </c>
      <c r="O2" s="57" t="s">
        <v>18</v>
      </c>
      <c r="P2" s="51" t="s">
        <v>17</v>
      </c>
      <c r="Q2" s="51" t="s">
        <v>16</v>
      </c>
      <c r="R2" s="57" t="s">
        <v>122</v>
      </c>
      <c r="S2" s="51" t="s">
        <v>15</v>
      </c>
      <c r="T2" s="51" t="s">
        <v>14</v>
      </c>
      <c r="U2" s="51" t="s">
        <v>13</v>
      </c>
      <c r="V2" s="51" t="s">
        <v>12</v>
      </c>
      <c r="W2" s="51" t="s">
        <v>11</v>
      </c>
      <c r="X2" s="58" t="s">
        <v>123</v>
      </c>
      <c r="Y2" s="58" t="s">
        <v>138</v>
      </c>
      <c r="Z2" s="59" t="s">
        <v>10</v>
      </c>
      <c r="AA2" s="59"/>
      <c r="AB2" s="59"/>
      <c r="AC2" s="51" t="s">
        <v>9</v>
      </c>
      <c r="AD2" s="51" t="s">
        <v>8</v>
      </c>
      <c r="AE2" s="60" t="s">
        <v>110</v>
      </c>
      <c r="AF2" s="60" t="s">
        <v>111</v>
      </c>
      <c r="AG2" s="51" t="s">
        <v>129</v>
      </c>
      <c r="AH2" s="59" t="s">
        <v>7</v>
      </c>
      <c r="AI2" s="59"/>
      <c r="AJ2" s="59"/>
      <c r="AK2" s="59"/>
      <c r="AL2" s="51" t="s">
        <v>142</v>
      </c>
      <c r="AM2" s="51" t="s">
        <v>143</v>
      </c>
      <c r="AN2" s="51" t="s">
        <v>145</v>
      </c>
      <c r="AO2" s="51" t="s">
        <v>146</v>
      </c>
      <c r="AP2" s="51" t="s">
        <v>147</v>
      </c>
      <c r="AQ2" s="61" t="s">
        <v>110</v>
      </c>
      <c r="AR2" s="61" t="s">
        <v>111</v>
      </c>
      <c r="AS2" s="51" t="s">
        <v>144</v>
      </c>
      <c r="AT2" s="51" t="s">
        <v>32</v>
      </c>
      <c r="AU2" s="51" t="s">
        <v>33</v>
      </c>
      <c r="AV2" s="51" t="s">
        <v>124</v>
      </c>
      <c r="AW2" s="51" t="s">
        <v>34</v>
      </c>
    </row>
    <row r="3" spans="1:49" s="1" customFormat="1" ht="57" customHeight="1" x14ac:dyDescent="0.25">
      <c r="A3" s="51"/>
      <c r="B3" s="51"/>
      <c r="C3" s="51"/>
      <c r="D3" s="51"/>
      <c r="E3" s="51"/>
      <c r="F3" s="51"/>
      <c r="G3" s="51"/>
      <c r="H3" s="51"/>
      <c r="I3" s="51"/>
      <c r="J3" s="51"/>
      <c r="K3" s="57"/>
      <c r="L3" s="57"/>
      <c r="M3" s="57"/>
      <c r="N3" s="57"/>
      <c r="O3" s="57"/>
      <c r="P3" s="51"/>
      <c r="Q3" s="51"/>
      <c r="R3" s="57"/>
      <c r="S3" s="51"/>
      <c r="T3" s="51"/>
      <c r="U3" s="51"/>
      <c r="V3" s="51"/>
      <c r="W3" s="51"/>
      <c r="X3" s="58"/>
      <c r="Y3" s="58"/>
      <c r="Z3" s="42" t="s">
        <v>6</v>
      </c>
      <c r="AA3" s="42" t="s">
        <v>5</v>
      </c>
      <c r="AB3" s="42" t="s">
        <v>4</v>
      </c>
      <c r="AC3" s="51"/>
      <c r="AD3" s="51"/>
      <c r="AE3" s="60"/>
      <c r="AF3" s="60"/>
      <c r="AG3" s="51"/>
      <c r="AH3" s="42" t="s">
        <v>3</v>
      </c>
      <c r="AI3" s="42" t="s">
        <v>2</v>
      </c>
      <c r="AJ3" s="42" t="s">
        <v>1</v>
      </c>
      <c r="AK3" s="42" t="s">
        <v>0</v>
      </c>
      <c r="AL3" s="51"/>
      <c r="AM3" s="51"/>
      <c r="AN3" s="51"/>
      <c r="AO3" s="51"/>
      <c r="AP3" s="51"/>
      <c r="AQ3" s="61"/>
      <c r="AR3" s="61"/>
      <c r="AS3" s="51"/>
      <c r="AT3" s="51"/>
      <c r="AU3" s="51"/>
      <c r="AV3" s="51"/>
      <c r="AW3" s="51"/>
    </row>
    <row r="4" spans="1:49" s="1" customFormat="1" ht="238.5" customHeight="1" x14ac:dyDescent="0.25">
      <c r="A4" s="7" t="s">
        <v>40</v>
      </c>
      <c r="B4" s="7" t="s">
        <v>41</v>
      </c>
      <c r="C4" s="7" t="s">
        <v>42</v>
      </c>
      <c r="D4" s="7" t="s">
        <v>42</v>
      </c>
      <c r="E4" s="7" t="s">
        <v>105</v>
      </c>
      <c r="F4" s="7" t="s">
        <v>106</v>
      </c>
      <c r="G4" s="7" t="s">
        <v>119</v>
      </c>
      <c r="H4" s="7" t="s">
        <v>140</v>
      </c>
      <c r="I4" s="7" t="s">
        <v>43</v>
      </c>
      <c r="J4" s="7" t="s">
        <v>35</v>
      </c>
      <c r="K4" s="5">
        <f>203653887238+232370749929</f>
        <v>436024637167</v>
      </c>
      <c r="L4" s="5">
        <v>232959622668</v>
      </c>
      <c r="M4" s="5">
        <v>465919245336</v>
      </c>
      <c r="N4" s="5">
        <v>698878868004</v>
      </c>
      <c r="O4" s="5">
        <v>931838490672</v>
      </c>
      <c r="P4" s="4">
        <v>181357506365</v>
      </c>
      <c r="Q4" s="4">
        <v>198454160877</v>
      </c>
      <c r="R4" s="4">
        <v>212615873750</v>
      </c>
      <c r="S4" s="15">
        <v>268788751363</v>
      </c>
      <c r="T4" s="7" t="s">
        <v>46</v>
      </c>
      <c r="U4" s="8" t="s">
        <v>47</v>
      </c>
      <c r="V4" s="4">
        <v>181357506365</v>
      </c>
      <c r="W4" s="4">
        <v>198454160877</v>
      </c>
      <c r="X4" s="4">
        <v>212615873750</v>
      </c>
      <c r="Y4" s="4">
        <v>268788751363</v>
      </c>
      <c r="Z4" s="7" t="s">
        <v>52</v>
      </c>
      <c r="AA4" s="3">
        <f>K4</f>
        <v>436024637167</v>
      </c>
      <c r="AB4" s="3">
        <f>N4-AA4</f>
        <v>262854230837</v>
      </c>
      <c r="AC4" s="7" t="s">
        <v>45</v>
      </c>
      <c r="AD4" s="7" t="s">
        <v>44</v>
      </c>
      <c r="AE4" s="45">
        <v>13512974953</v>
      </c>
      <c r="AF4" s="45">
        <v>7711470548.8999996</v>
      </c>
      <c r="AG4" s="47">
        <f>AF4/AE4</f>
        <v>0.57067156386521567</v>
      </c>
      <c r="AH4" s="7" t="s">
        <v>54</v>
      </c>
      <c r="AI4" s="7" t="s">
        <v>84</v>
      </c>
      <c r="AJ4" s="50">
        <v>13385190593</v>
      </c>
      <c r="AK4" s="52">
        <v>8834225791.3799992</v>
      </c>
      <c r="AL4" s="30">
        <f>Y4/(262854230837)</f>
        <v>1.0225772303801346</v>
      </c>
      <c r="AM4" s="53">
        <f>SUM(Y4:Y8)/(615964514019)</f>
        <v>0.98847706060420704</v>
      </c>
      <c r="AN4" s="30"/>
      <c r="AO4" s="30"/>
      <c r="AP4" s="30"/>
      <c r="AQ4" s="31"/>
      <c r="AR4" s="31"/>
      <c r="AS4" s="53"/>
      <c r="AT4" s="7" t="s">
        <v>97</v>
      </c>
      <c r="AU4" s="7" t="s">
        <v>109</v>
      </c>
      <c r="AV4" s="7" t="s">
        <v>125</v>
      </c>
      <c r="AW4" s="2"/>
    </row>
    <row r="5" spans="1:49" s="11" customFormat="1" ht="103.5" customHeight="1" x14ac:dyDescent="0.25">
      <c r="A5" s="7" t="s">
        <v>40</v>
      </c>
      <c r="B5" s="16" t="s">
        <v>41</v>
      </c>
      <c r="C5" s="7" t="s">
        <v>42</v>
      </c>
      <c r="D5" s="7" t="s">
        <v>42</v>
      </c>
      <c r="E5" s="7"/>
      <c r="F5" s="7"/>
      <c r="G5" s="7"/>
      <c r="I5" s="7" t="s">
        <v>43</v>
      </c>
      <c r="J5" s="12" t="s">
        <v>36</v>
      </c>
      <c r="K5" s="13">
        <f>238235000000+258213644182</f>
        <v>496448644182</v>
      </c>
      <c r="L5" s="13">
        <v>263245237401.25</v>
      </c>
      <c r="M5" s="13">
        <v>526490474802.5</v>
      </c>
      <c r="N5" s="13">
        <v>789735712203.75</v>
      </c>
      <c r="O5" s="13">
        <v>1052980949605</v>
      </c>
      <c r="P5" s="14">
        <v>86132550197</v>
      </c>
      <c r="Q5" s="15">
        <v>181935952659</v>
      </c>
      <c r="R5" s="15">
        <v>261109171105</v>
      </c>
      <c r="S5" s="15">
        <v>302670134995</v>
      </c>
      <c r="T5" s="7" t="s">
        <v>46</v>
      </c>
      <c r="U5" s="7" t="s">
        <v>48</v>
      </c>
      <c r="V5" s="15">
        <v>86132550197</v>
      </c>
      <c r="W5" s="15">
        <v>181935952659</v>
      </c>
      <c r="X5" s="15">
        <v>261109171105</v>
      </c>
      <c r="Y5" s="15">
        <v>302670134995</v>
      </c>
      <c r="Z5" s="16" t="s">
        <v>53</v>
      </c>
      <c r="AA5" s="17">
        <f>K5</f>
        <v>496448644182</v>
      </c>
      <c r="AB5" s="17">
        <f>N5-AA5</f>
        <v>293287068021.75</v>
      </c>
      <c r="AC5" s="7" t="s">
        <v>45</v>
      </c>
      <c r="AD5" s="7" t="s">
        <v>44</v>
      </c>
      <c r="AE5" s="45"/>
      <c r="AF5" s="45"/>
      <c r="AG5" s="47"/>
      <c r="AH5" s="7" t="s">
        <v>54</v>
      </c>
      <c r="AI5" s="7" t="s">
        <v>85</v>
      </c>
      <c r="AJ5" s="51"/>
      <c r="AK5" s="52"/>
      <c r="AL5" s="30">
        <f>(302670134995)/(293287068021)</f>
        <v>1.0319927743057806</v>
      </c>
      <c r="AM5" s="53"/>
      <c r="AN5" s="30" t="s">
        <v>148</v>
      </c>
      <c r="AO5" s="30" t="s">
        <v>150</v>
      </c>
      <c r="AP5" s="30" t="s">
        <v>149</v>
      </c>
      <c r="AQ5" s="31">
        <v>63359836</v>
      </c>
      <c r="AR5" s="31">
        <f>0</f>
        <v>0</v>
      </c>
      <c r="AS5" s="53"/>
      <c r="AT5" s="7" t="s">
        <v>98</v>
      </c>
      <c r="AU5" s="18" t="s">
        <v>109</v>
      </c>
      <c r="AV5" s="18" t="s">
        <v>125</v>
      </c>
      <c r="AW5" s="7"/>
    </row>
    <row r="6" spans="1:49" s="11" customFormat="1" ht="120" customHeight="1" x14ac:dyDescent="0.25">
      <c r="A6" s="7" t="s">
        <v>40</v>
      </c>
      <c r="B6" s="7" t="s">
        <v>41</v>
      </c>
      <c r="C6" s="7" t="s">
        <v>42</v>
      </c>
      <c r="D6" s="7" t="s">
        <v>42</v>
      </c>
      <c r="F6" s="2"/>
      <c r="G6" s="2"/>
      <c r="I6" s="7" t="s">
        <v>43</v>
      </c>
      <c r="J6" s="12" t="s">
        <v>37</v>
      </c>
      <c r="K6" s="13">
        <f>31357093569+32026338000</f>
        <v>63383431569</v>
      </c>
      <c r="L6" s="13">
        <v>35324643904</v>
      </c>
      <c r="M6" s="13">
        <v>70649287808</v>
      </c>
      <c r="N6" s="13">
        <v>105973931712</v>
      </c>
      <c r="O6" s="13">
        <v>141298575616</v>
      </c>
      <c r="P6" s="14">
        <v>6169960000</v>
      </c>
      <c r="Q6" s="15">
        <v>15587082000</v>
      </c>
      <c r="R6" s="15">
        <v>25115114000</v>
      </c>
      <c r="S6" s="15">
        <f>R6</f>
        <v>25115114000</v>
      </c>
      <c r="T6" s="7" t="s">
        <v>46</v>
      </c>
      <c r="U6" s="7" t="s">
        <v>49</v>
      </c>
      <c r="V6" s="15">
        <v>6169960000</v>
      </c>
      <c r="W6" s="15">
        <v>15587082000</v>
      </c>
      <c r="X6" s="15">
        <v>25115114000</v>
      </c>
      <c r="Y6" s="15">
        <f>X6</f>
        <v>25115114000</v>
      </c>
      <c r="Z6" s="16" t="s">
        <v>180</v>
      </c>
      <c r="AA6" s="17">
        <f>K6</f>
        <v>63383431569</v>
      </c>
      <c r="AB6" s="17">
        <f>N6-AA6</f>
        <v>42590500143</v>
      </c>
      <c r="AC6" s="7" t="s">
        <v>45</v>
      </c>
      <c r="AD6" s="7" t="s">
        <v>44</v>
      </c>
      <c r="AE6" s="45"/>
      <c r="AF6" s="45"/>
      <c r="AG6" s="47"/>
      <c r="AH6" s="7" t="s">
        <v>54</v>
      </c>
      <c r="AI6" s="7" t="s">
        <v>85</v>
      </c>
      <c r="AJ6" s="51"/>
      <c r="AK6" s="52"/>
      <c r="AL6" s="30">
        <f>(X6)/(42590500143)</f>
        <v>0.58968816791713152</v>
      </c>
      <c r="AM6" s="53"/>
      <c r="AN6" s="30" t="s">
        <v>151</v>
      </c>
      <c r="AO6" s="30" t="s">
        <v>150</v>
      </c>
      <c r="AP6" s="30" t="s">
        <v>152</v>
      </c>
      <c r="AQ6" s="31">
        <v>7316231028</v>
      </c>
      <c r="AR6" s="31">
        <v>6781454499.8999996</v>
      </c>
      <c r="AS6" s="53"/>
      <c r="AT6" s="19" t="s">
        <v>97</v>
      </c>
      <c r="AU6" s="18" t="s">
        <v>107</v>
      </c>
      <c r="AV6" s="18" t="s">
        <v>126</v>
      </c>
      <c r="AW6" s="7" t="s">
        <v>139</v>
      </c>
    </row>
    <row r="7" spans="1:49" s="11" customFormat="1" ht="120" customHeight="1" x14ac:dyDescent="0.25">
      <c r="A7" s="7" t="s">
        <v>40</v>
      </c>
      <c r="B7" s="7" t="s">
        <v>41</v>
      </c>
      <c r="C7" s="7" t="s">
        <v>42</v>
      </c>
      <c r="D7" s="7" t="s">
        <v>42</v>
      </c>
      <c r="F7" s="2"/>
      <c r="G7" s="2"/>
      <c r="I7" s="7" t="s">
        <v>43</v>
      </c>
      <c r="J7" s="12" t="s">
        <v>38</v>
      </c>
      <c r="K7" s="13">
        <f>7078989694+6188160171.78</f>
        <v>13267149865.779999</v>
      </c>
      <c r="L7" s="13">
        <v>8335034302.75</v>
      </c>
      <c r="M7" s="13">
        <v>16670068605.5</v>
      </c>
      <c r="N7" s="13">
        <v>25005102908.25</v>
      </c>
      <c r="O7" s="13">
        <v>33340137211</v>
      </c>
      <c r="P7" s="14">
        <v>827214208</v>
      </c>
      <c r="Q7" s="15">
        <v>1746763199</v>
      </c>
      <c r="R7" s="15">
        <v>3293098295</v>
      </c>
      <c r="S7" s="15">
        <v>7390502976</v>
      </c>
      <c r="T7" s="7" t="s">
        <v>46</v>
      </c>
      <c r="U7" s="7" t="s">
        <v>50</v>
      </c>
      <c r="V7" s="15">
        <v>827214208</v>
      </c>
      <c r="W7" s="15">
        <v>1746763199</v>
      </c>
      <c r="X7" s="15">
        <v>3293098295</v>
      </c>
      <c r="Y7" s="15">
        <v>7390502976</v>
      </c>
      <c r="Z7" s="7" t="s">
        <v>75</v>
      </c>
      <c r="AA7" s="17">
        <f>K7</f>
        <v>13267149865.779999</v>
      </c>
      <c r="AB7" s="17">
        <f>N7-AA7</f>
        <v>11737953042.470001</v>
      </c>
      <c r="AC7" s="7" t="s">
        <v>45</v>
      </c>
      <c r="AD7" s="7" t="s">
        <v>44</v>
      </c>
      <c r="AE7" s="45"/>
      <c r="AF7" s="45"/>
      <c r="AG7" s="47"/>
      <c r="AH7" s="7" t="s">
        <v>54</v>
      </c>
      <c r="AI7" s="7" t="s">
        <v>85</v>
      </c>
      <c r="AJ7" s="51"/>
      <c r="AK7" s="52"/>
      <c r="AL7" s="30">
        <f>(Y7)/(11737953042)</f>
        <v>0.62962451370829053</v>
      </c>
      <c r="AM7" s="53"/>
      <c r="AN7" s="30" t="s">
        <v>153</v>
      </c>
      <c r="AO7" s="30" t="s">
        <v>150</v>
      </c>
      <c r="AP7" s="30" t="s">
        <v>154</v>
      </c>
      <c r="AQ7" s="31">
        <v>83599357</v>
      </c>
      <c r="AR7" s="31">
        <v>0</v>
      </c>
      <c r="AS7" s="53"/>
      <c r="AT7" s="19" t="s">
        <v>97</v>
      </c>
      <c r="AU7" s="18" t="s">
        <v>107</v>
      </c>
      <c r="AV7" s="18" t="s">
        <v>126</v>
      </c>
      <c r="AW7" s="7"/>
    </row>
    <row r="8" spans="1:49" s="11" customFormat="1" ht="120.75" customHeight="1" x14ac:dyDescent="0.25">
      <c r="A8" s="7" t="s">
        <v>40</v>
      </c>
      <c r="B8" s="7" t="s">
        <v>41</v>
      </c>
      <c r="C8" s="7" t="s">
        <v>42</v>
      </c>
      <c r="D8" s="7" t="s">
        <v>42</v>
      </c>
      <c r="F8" s="2"/>
      <c r="G8" s="2"/>
      <c r="I8" s="7" t="s">
        <v>43</v>
      </c>
      <c r="J8" s="12" t="s">
        <v>39</v>
      </c>
      <c r="K8" s="13">
        <f>3927590512+4248608185.58</f>
        <v>8176198697.5799999</v>
      </c>
      <c r="L8" s="13">
        <v>4556986891.5</v>
      </c>
      <c r="M8" s="13">
        <v>9113973783</v>
      </c>
      <c r="N8" s="13">
        <v>13670960674.5</v>
      </c>
      <c r="O8" s="13">
        <v>18227947566</v>
      </c>
      <c r="P8" s="14">
        <v>3304448771</v>
      </c>
      <c r="Q8" s="15">
        <v>4287869986</v>
      </c>
      <c r="R8" s="21">
        <v>4528959877</v>
      </c>
      <c r="S8" s="15">
        <v>4902288920</v>
      </c>
      <c r="T8" s="7" t="s">
        <v>46</v>
      </c>
      <c r="U8" s="7" t="s">
        <v>51</v>
      </c>
      <c r="V8" s="15">
        <v>3304448771</v>
      </c>
      <c r="W8" s="15">
        <v>4287869986</v>
      </c>
      <c r="X8" s="21">
        <v>4528959877</v>
      </c>
      <c r="Y8" s="21">
        <v>4902288920</v>
      </c>
      <c r="Z8" s="7" t="s">
        <v>76</v>
      </c>
      <c r="AA8" s="17">
        <f>K8</f>
        <v>8176198697.5799999</v>
      </c>
      <c r="AB8" s="17">
        <f>N8-K8</f>
        <v>5494761976.9200001</v>
      </c>
      <c r="AC8" s="7" t="s">
        <v>45</v>
      </c>
      <c r="AD8" s="7" t="s">
        <v>44</v>
      </c>
      <c r="AE8" s="45"/>
      <c r="AF8" s="45"/>
      <c r="AG8" s="47"/>
      <c r="AH8" s="7" t="s">
        <v>54</v>
      </c>
      <c r="AI8" s="7" t="s">
        <v>85</v>
      </c>
      <c r="AJ8" s="51"/>
      <c r="AK8" s="52"/>
      <c r="AL8" s="30">
        <f>(Y8)/(5494761976)</f>
        <v>0.89217493704225925</v>
      </c>
      <c r="AM8" s="53"/>
      <c r="AN8" s="30" t="s">
        <v>155</v>
      </c>
      <c r="AO8" s="30" t="s">
        <v>156</v>
      </c>
      <c r="AP8" s="30"/>
      <c r="AQ8" s="31">
        <v>1083410318</v>
      </c>
      <c r="AR8" s="31">
        <v>523083173</v>
      </c>
      <c r="AS8" s="53"/>
      <c r="AT8" s="19" t="s">
        <v>97</v>
      </c>
      <c r="AU8" s="18" t="s">
        <v>107</v>
      </c>
      <c r="AV8" s="18" t="s">
        <v>126</v>
      </c>
      <c r="AW8" s="7"/>
    </row>
    <row r="9" spans="1:49" s="11" customFormat="1" ht="120.75" customHeight="1" x14ac:dyDescent="0.25">
      <c r="A9" s="7"/>
      <c r="B9" s="7"/>
      <c r="C9" s="7"/>
      <c r="D9" s="7"/>
      <c r="F9" s="2"/>
      <c r="G9" s="2"/>
      <c r="I9" s="7"/>
      <c r="J9" s="12"/>
      <c r="K9" s="13"/>
      <c r="L9" s="13"/>
      <c r="M9" s="13"/>
      <c r="N9" s="13"/>
      <c r="O9" s="13"/>
      <c r="P9" s="14"/>
      <c r="Q9" s="15"/>
      <c r="R9" s="21"/>
      <c r="S9" s="15"/>
      <c r="T9" s="7"/>
      <c r="U9" s="7"/>
      <c r="V9" s="15"/>
      <c r="W9" s="15"/>
      <c r="X9" s="21"/>
      <c r="Y9" s="21"/>
      <c r="Z9" s="7"/>
      <c r="AA9" s="17"/>
      <c r="AB9" s="17"/>
      <c r="AC9" s="7"/>
      <c r="AD9" s="7"/>
      <c r="AE9" s="32"/>
      <c r="AF9" s="32"/>
      <c r="AG9" s="33"/>
      <c r="AH9" s="7"/>
      <c r="AI9" s="7"/>
      <c r="AJ9" s="2"/>
      <c r="AK9" s="34"/>
      <c r="AL9" s="30"/>
      <c r="AM9" s="30"/>
      <c r="AN9" s="30" t="s">
        <v>157</v>
      </c>
      <c r="AO9" s="30" t="s">
        <v>150</v>
      </c>
      <c r="AP9" s="30" t="s">
        <v>158</v>
      </c>
      <c r="AQ9" s="31">
        <v>701196625</v>
      </c>
      <c r="AR9" s="31">
        <v>0</v>
      </c>
      <c r="AS9" s="30"/>
      <c r="AT9" s="19"/>
      <c r="AU9" s="18"/>
      <c r="AV9" s="18"/>
      <c r="AW9" s="7"/>
    </row>
    <row r="10" spans="1:49" s="11" customFormat="1" ht="120.75" customHeight="1" x14ac:dyDescent="0.25">
      <c r="A10" s="7"/>
      <c r="B10" s="7"/>
      <c r="C10" s="7"/>
      <c r="D10" s="7"/>
      <c r="F10" s="2"/>
      <c r="G10" s="2"/>
      <c r="I10" s="7"/>
      <c r="J10" s="12"/>
      <c r="K10" s="13"/>
      <c r="L10" s="13"/>
      <c r="M10" s="13"/>
      <c r="N10" s="13"/>
      <c r="O10" s="13"/>
      <c r="P10" s="14"/>
      <c r="Q10" s="15"/>
      <c r="R10" s="21"/>
      <c r="S10" s="15"/>
      <c r="T10" s="7"/>
      <c r="U10" s="7"/>
      <c r="V10" s="15"/>
      <c r="W10" s="15"/>
      <c r="X10" s="21"/>
      <c r="Y10" s="21"/>
      <c r="Z10" s="7"/>
      <c r="AA10" s="17"/>
      <c r="AB10" s="17"/>
      <c r="AC10" s="7"/>
      <c r="AD10" s="7"/>
      <c r="AE10" s="32"/>
      <c r="AF10" s="32"/>
      <c r="AG10" s="33"/>
      <c r="AH10" s="7"/>
      <c r="AI10" s="7"/>
      <c r="AJ10" s="2"/>
      <c r="AK10" s="34"/>
      <c r="AL10" s="30"/>
      <c r="AM10" s="30"/>
      <c r="AN10" s="30" t="s">
        <v>159</v>
      </c>
      <c r="AO10" s="30" t="s">
        <v>150</v>
      </c>
      <c r="AP10" s="30" t="s">
        <v>160</v>
      </c>
      <c r="AQ10" s="31">
        <v>990000000</v>
      </c>
      <c r="AR10" s="31">
        <v>0</v>
      </c>
      <c r="AS10" s="30"/>
      <c r="AT10" s="19"/>
      <c r="AU10" s="18"/>
      <c r="AV10" s="18"/>
      <c r="AW10" s="7"/>
    </row>
    <row r="11" spans="1:49" s="11" customFormat="1" ht="120.75" customHeight="1" x14ac:dyDescent="0.25">
      <c r="A11" s="7"/>
      <c r="B11" s="7"/>
      <c r="C11" s="7"/>
      <c r="D11" s="7"/>
      <c r="F11" s="2"/>
      <c r="G11" s="2"/>
      <c r="I11" s="7"/>
      <c r="J11" s="12"/>
      <c r="K11" s="13"/>
      <c r="L11" s="13"/>
      <c r="M11" s="13"/>
      <c r="N11" s="13"/>
      <c r="O11" s="13"/>
      <c r="P11" s="14"/>
      <c r="Q11" s="15"/>
      <c r="R11" s="21"/>
      <c r="S11" s="15"/>
      <c r="T11" s="7"/>
      <c r="U11" s="7"/>
      <c r="V11" s="15"/>
      <c r="W11" s="15"/>
      <c r="X11" s="21"/>
      <c r="Y11" s="21"/>
      <c r="Z11" s="7"/>
      <c r="AA11" s="17"/>
      <c r="AB11" s="17"/>
      <c r="AC11" s="7"/>
      <c r="AD11" s="7"/>
      <c r="AE11" s="32"/>
      <c r="AF11" s="32"/>
      <c r="AG11" s="33"/>
      <c r="AH11" s="7"/>
      <c r="AI11" s="7"/>
      <c r="AJ11" s="2"/>
      <c r="AK11" s="34"/>
      <c r="AL11" s="30"/>
      <c r="AM11" s="30"/>
      <c r="AN11" s="30" t="s">
        <v>161</v>
      </c>
      <c r="AO11" s="30" t="s">
        <v>156</v>
      </c>
      <c r="AP11" s="30"/>
      <c r="AQ11" s="31">
        <v>1</v>
      </c>
      <c r="AR11" s="31">
        <f>0</f>
        <v>0</v>
      </c>
      <c r="AS11" s="30"/>
      <c r="AT11" s="19"/>
      <c r="AU11" s="18"/>
      <c r="AV11" s="18"/>
      <c r="AW11" s="7"/>
    </row>
    <row r="12" spans="1:49" s="11" customFormat="1" ht="120.75" customHeight="1" x14ac:dyDescent="0.25">
      <c r="A12" s="7"/>
      <c r="B12" s="7"/>
      <c r="C12" s="7"/>
      <c r="D12" s="7"/>
      <c r="F12" s="2"/>
      <c r="G12" s="2"/>
      <c r="I12" s="7"/>
      <c r="J12" s="12"/>
      <c r="K12" s="13"/>
      <c r="L12" s="13"/>
      <c r="M12" s="13"/>
      <c r="N12" s="13"/>
      <c r="O12" s="13"/>
      <c r="P12" s="14"/>
      <c r="Q12" s="15"/>
      <c r="R12" s="21"/>
      <c r="S12" s="15"/>
      <c r="T12" s="7"/>
      <c r="U12" s="7"/>
      <c r="V12" s="15"/>
      <c r="W12" s="15"/>
      <c r="X12" s="21"/>
      <c r="Y12" s="21"/>
      <c r="Z12" s="7"/>
      <c r="AA12" s="17"/>
      <c r="AB12" s="17"/>
      <c r="AC12" s="7"/>
      <c r="AD12" s="7"/>
      <c r="AE12" s="32"/>
      <c r="AF12" s="32"/>
      <c r="AG12" s="33"/>
      <c r="AH12" s="7"/>
      <c r="AI12" s="7"/>
      <c r="AJ12" s="2"/>
      <c r="AK12" s="34"/>
      <c r="AL12" s="30"/>
      <c r="AM12" s="30"/>
      <c r="AN12" s="30" t="s">
        <v>161</v>
      </c>
      <c r="AO12" s="30" t="s">
        <v>156</v>
      </c>
      <c r="AP12" s="30"/>
      <c r="AQ12" s="31">
        <f>1</f>
        <v>1</v>
      </c>
      <c r="AR12" s="31">
        <f>0</f>
        <v>0</v>
      </c>
      <c r="AS12" s="30"/>
      <c r="AT12" s="19"/>
      <c r="AU12" s="18"/>
      <c r="AV12" s="18"/>
      <c r="AW12" s="7"/>
    </row>
    <row r="13" spans="1:49" s="11" customFormat="1" ht="120.75" customHeight="1" x14ac:dyDescent="0.25">
      <c r="A13" s="7"/>
      <c r="B13" s="7"/>
      <c r="C13" s="7"/>
      <c r="D13" s="7"/>
      <c r="F13" s="2"/>
      <c r="G13" s="2"/>
      <c r="I13" s="7"/>
      <c r="J13" s="12"/>
      <c r="K13" s="13"/>
      <c r="L13" s="13"/>
      <c r="M13" s="13"/>
      <c r="N13" s="13"/>
      <c r="O13" s="13"/>
      <c r="P13" s="14"/>
      <c r="Q13" s="15"/>
      <c r="R13" s="21"/>
      <c r="S13" s="15"/>
      <c r="T13" s="7"/>
      <c r="U13" s="7"/>
      <c r="V13" s="15"/>
      <c r="W13" s="15"/>
      <c r="X13" s="21"/>
      <c r="Y13" s="21"/>
      <c r="Z13" s="7"/>
      <c r="AA13" s="17"/>
      <c r="AB13" s="17"/>
      <c r="AC13" s="7"/>
      <c r="AD13" s="7"/>
      <c r="AE13" s="32"/>
      <c r="AF13" s="32"/>
      <c r="AG13" s="33"/>
      <c r="AH13" s="7"/>
      <c r="AI13" s="7"/>
      <c r="AJ13" s="2"/>
      <c r="AK13" s="34"/>
      <c r="AL13" s="30"/>
      <c r="AM13" s="30"/>
      <c r="AN13" s="30" t="s">
        <v>162</v>
      </c>
      <c r="AO13" s="30" t="s">
        <v>156</v>
      </c>
      <c r="AP13" s="30" t="s">
        <v>163</v>
      </c>
      <c r="AQ13" s="31">
        <v>1142289996</v>
      </c>
      <c r="AR13" s="31">
        <v>1098120000</v>
      </c>
      <c r="AS13" s="30"/>
      <c r="AT13" s="19"/>
      <c r="AU13" s="18"/>
      <c r="AV13" s="18"/>
      <c r="AW13" s="7"/>
    </row>
    <row r="14" spans="1:49" s="11" customFormat="1" ht="120.75" customHeight="1" x14ac:dyDescent="0.25">
      <c r="A14" s="7"/>
      <c r="B14" s="7"/>
      <c r="C14" s="7"/>
      <c r="D14" s="7"/>
      <c r="F14" s="2"/>
      <c r="G14" s="2"/>
      <c r="I14" s="7"/>
      <c r="J14" s="12"/>
      <c r="K14" s="13"/>
      <c r="L14" s="13"/>
      <c r="M14" s="13"/>
      <c r="N14" s="13"/>
      <c r="O14" s="13"/>
      <c r="P14" s="14"/>
      <c r="Q14" s="15"/>
      <c r="R14" s="21"/>
      <c r="S14" s="15"/>
      <c r="T14" s="7"/>
      <c r="U14" s="7"/>
      <c r="V14" s="15"/>
      <c r="W14" s="15"/>
      <c r="X14" s="21"/>
      <c r="Y14" s="21"/>
      <c r="Z14" s="7"/>
      <c r="AA14" s="17"/>
      <c r="AB14" s="17"/>
      <c r="AC14" s="7"/>
      <c r="AD14" s="7"/>
      <c r="AE14" s="32"/>
      <c r="AF14" s="32"/>
      <c r="AG14" s="33"/>
      <c r="AH14" s="7"/>
      <c r="AI14" s="7"/>
      <c r="AJ14" s="2"/>
      <c r="AK14" s="34"/>
      <c r="AL14" s="30"/>
      <c r="AM14" s="30"/>
      <c r="AN14" s="30" t="s">
        <v>164</v>
      </c>
      <c r="AO14" s="30" t="s">
        <v>150</v>
      </c>
      <c r="AP14" s="30" t="s">
        <v>165</v>
      </c>
      <c r="AQ14" s="31">
        <v>70000000</v>
      </c>
      <c r="AR14" s="31">
        <f>0</f>
        <v>0</v>
      </c>
      <c r="AS14" s="30"/>
      <c r="AT14" s="19"/>
      <c r="AU14" s="18"/>
      <c r="AV14" s="18"/>
      <c r="AW14" s="7"/>
    </row>
    <row r="15" spans="1:49" s="11" customFormat="1" ht="120.75" customHeight="1" x14ac:dyDescent="0.25">
      <c r="A15" s="7"/>
      <c r="B15" s="7"/>
      <c r="C15" s="7"/>
      <c r="D15" s="7"/>
      <c r="F15" s="2"/>
      <c r="G15" s="2"/>
      <c r="I15" s="7"/>
      <c r="J15" s="12"/>
      <c r="K15" s="13"/>
      <c r="L15" s="13"/>
      <c r="M15" s="13"/>
      <c r="N15" s="13"/>
      <c r="O15" s="13"/>
      <c r="P15" s="14"/>
      <c r="Q15" s="15"/>
      <c r="R15" s="21"/>
      <c r="S15" s="15"/>
      <c r="T15" s="7"/>
      <c r="U15" s="7"/>
      <c r="V15" s="15"/>
      <c r="W15" s="15"/>
      <c r="X15" s="21"/>
      <c r="Y15" s="21"/>
      <c r="Z15" s="7"/>
      <c r="AA15" s="17"/>
      <c r="AB15" s="17"/>
      <c r="AC15" s="7"/>
      <c r="AD15" s="7"/>
      <c r="AE15" s="32"/>
      <c r="AF15" s="32"/>
      <c r="AG15" s="33"/>
      <c r="AH15" s="7"/>
      <c r="AI15" s="7"/>
      <c r="AJ15" s="2"/>
      <c r="AK15" s="34"/>
      <c r="AL15" s="30"/>
      <c r="AM15" s="30"/>
      <c r="AN15" s="30" t="s">
        <v>166</v>
      </c>
      <c r="AO15" s="30" t="s">
        <v>150</v>
      </c>
      <c r="AP15" s="30" t="s">
        <v>165</v>
      </c>
      <c r="AQ15" s="31">
        <v>188130215</v>
      </c>
      <c r="AR15" s="31">
        <f>0</f>
        <v>0</v>
      </c>
      <c r="AS15" s="30"/>
      <c r="AT15" s="19"/>
      <c r="AU15" s="18"/>
      <c r="AV15" s="18"/>
      <c r="AW15" s="7"/>
    </row>
    <row r="16" spans="1:49" s="11" customFormat="1" ht="120.75" customHeight="1" x14ac:dyDescent="0.25">
      <c r="A16" s="7"/>
      <c r="B16" s="7"/>
      <c r="C16" s="7"/>
      <c r="D16" s="7"/>
      <c r="F16" s="2"/>
      <c r="G16" s="2"/>
      <c r="I16" s="7"/>
      <c r="J16" s="12"/>
      <c r="K16" s="13"/>
      <c r="L16" s="13"/>
      <c r="M16" s="13"/>
      <c r="N16" s="13"/>
      <c r="O16" s="13"/>
      <c r="P16" s="14"/>
      <c r="Q16" s="15"/>
      <c r="R16" s="21"/>
      <c r="S16" s="15"/>
      <c r="T16" s="7"/>
      <c r="U16" s="7"/>
      <c r="V16" s="15"/>
      <c r="W16" s="15"/>
      <c r="X16" s="21"/>
      <c r="Y16" s="21"/>
      <c r="Z16" s="7"/>
      <c r="AA16" s="17"/>
      <c r="AB16" s="17"/>
      <c r="AC16" s="7"/>
      <c r="AD16" s="7"/>
      <c r="AE16" s="32"/>
      <c r="AF16" s="32"/>
      <c r="AG16" s="33"/>
      <c r="AH16" s="7"/>
      <c r="AI16" s="7"/>
      <c r="AJ16" s="2"/>
      <c r="AK16" s="34"/>
      <c r="AL16" s="30"/>
      <c r="AM16" s="30"/>
      <c r="AN16" s="30" t="s">
        <v>167</v>
      </c>
      <c r="AO16" s="30" t="s">
        <v>156</v>
      </c>
      <c r="AP16" s="30" t="s">
        <v>168</v>
      </c>
      <c r="AQ16" s="31">
        <v>7</v>
      </c>
      <c r="AR16" s="31">
        <v>0</v>
      </c>
      <c r="AS16" s="30"/>
      <c r="AT16" s="19"/>
      <c r="AU16" s="18"/>
      <c r="AV16" s="18"/>
      <c r="AW16" s="7"/>
    </row>
    <row r="17" spans="1:49" s="11" customFormat="1" ht="120.75" customHeight="1" x14ac:dyDescent="0.25">
      <c r="A17" s="7"/>
      <c r="B17" s="7"/>
      <c r="C17" s="7"/>
      <c r="D17" s="7"/>
      <c r="F17" s="2"/>
      <c r="G17" s="2"/>
      <c r="I17" s="7"/>
      <c r="J17" s="12"/>
      <c r="K17" s="13"/>
      <c r="L17" s="13"/>
      <c r="M17" s="13"/>
      <c r="N17" s="13"/>
      <c r="O17" s="13"/>
      <c r="P17" s="14"/>
      <c r="Q17" s="15"/>
      <c r="R17" s="21"/>
      <c r="S17" s="15"/>
      <c r="T17" s="7"/>
      <c r="U17" s="7"/>
      <c r="V17" s="15"/>
      <c r="W17" s="15"/>
      <c r="X17" s="21"/>
      <c r="Y17" s="21"/>
      <c r="Z17" s="7"/>
      <c r="AA17" s="17"/>
      <c r="AB17" s="17"/>
      <c r="AC17" s="7"/>
      <c r="AD17" s="7"/>
      <c r="AE17" s="32"/>
      <c r="AF17" s="32"/>
      <c r="AG17" s="33"/>
      <c r="AH17" s="7"/>
      <c r="AI17" s="7"/>
      <c r="AJ17" s="2"/>
      <c r="AK17" s="34"/>
      <c r="AL17" s="30"/>
      <c r="AM17" s="30"/>
      <c r="AN17" s="30" t="s">
        <v>169</v>
      </c>
      <c r="AO17" s="30" t="s">
        <v>150</v>
      </c>
      <c r="AP17" s="30" t="s">
        <v>170</v>
      </c>
      <c r="AQ17" s="31">
        <v>1566978744</v>
      </c>
      <c r="AR17" s="31">
        <v>888681468</v>
      </c>
      <c r="AS17" s="30"/>
      <c r="AT17" s="19"/>
      <c r="AU17" s="18"/>
      <c r="AV17" s="18"/>
      <c r="AW17" s="7"/>
    </row>
    <row r="18" spans="1:49" s="11" customFormat="1" ht="120.75" customHeight="1" x14ac:dyDescent="0.25">
      <c r="A18" s="7"/>
      <c r="B18" s="7"/>
      <c r="C18" s="7"/>
      <c r="D18" s="7"/>
      <c r="F18" s="2"/>
      <c r="G18" s="2"/>
      <c r="I18" s="7"/>
      <c r="J18" s="12"/>
      <c r="K18" s="13"/>
      <c r="L18" s="13"/>
      <c r="M18" s="13"/>
      <c r="N18" s="13"/>
      <c r="O18" s="13"/>
      <c r="P18" s="14"/>
      <c r="Q18" s="15"/>
      <c r="R18" s="21"/>
      <c r="S18" s="15"/>
      <c r="T18" s="7"/>
      <c r="U18" s="7"/>
      <c r="V18" s="15"/>
      <c r="W18" s="15"/>
      <c r="X18" s="21"/>
      <c r="Y18" s="21"/>
      <c r="Z18" s="7"/>
      <c r="AA18" s="17"/>
      <c r="AB18" s="17"/>
      <c r="AC18" s="7"/>
      <c r="AD18" s="7"/>
      <c r="AE18" s="32"/>
      <c r="AF18" s="32"/>
      <c r="AG18" s="33"/>
      <c r="AH18" s="7"/>
      <c r="AI18" s="7"/>
      <c r="AJ18" s="2"/>
      <c r="AK18" s="34"/>
      <c r="AL18" s="30"/>
      <c r="AM18" s="30"/>
      <c r="AN18" s="30" t="s">
        <v>171</v>
      </c>
      <c r="AO18" s="30" t="s">
        <v>173</v>
      </c>
      <c r="AP18" s="30" t="s">
        <v>172</v>
      </c>
      <c r="AQ18" s="31">
        <v>88934267</v>
      </c>
      <c r="AR18" s="31">
        <v>30293505</v>
      </c>
      <c r="AS18" s="30"/>
      <c r="AT18" s="19"/>
      <c r="AU18" s="18"/>
      <c r="AV18" s="18"/>
      <c r="AW18" s="7"/>
    </row>
    <row r="19" spans="1:49" s="11" customFormat="1" ht="120.75" customHeight="1" x14ac:dyDescent="0.25">
      <c r="A19" s="7"/>
      <c r="B19" s="7"/>
      <c r="C19" s="7"/>
      <c r="D19" s="7"/>
      <c r="F19" s="2"/>
      <c r="G19" s="2"/>
      <c r="I19" s="7"/>
      <c r="J19" s="12"/>
      <c r="K19" s="13"/>
      <c r="L19" s="13"/>
      <c r="M19" s="13"/>
      <c r="N19" s="13"/>
      <c r="O19" s="13"/>
      <c r="P19" s="14"/>
      <c r="Q19" s="15"/>
      <c r="R19" s="21"/>
      <c r="S19" s="15"/>
      <c r="T19" s="7"/>
      <c r="U19" s="7"/>
      <c r="V19" s="15"/>
      <c r="W19" s="15"/>
      <c r="X19" s="21"/>
      <c r="Y19" s="21"/>
      <c r="Z19" s="7"/>
      <c r="AA19" s="17"/>
      <c r="AB19" s="17"/>
      <c r="AC19" s="7"/>
      <c r="AD19" s="7"/>
      <c r="AE19" s="32"/>
      <c r="AF19" s="32"/>
      <c r="AG19" s="33"/>
      <c r="AH19" s="7"/>
      <c r="AI19" s="48" t="s">
        <v>174</v>
      </c>
      <c r="AJ19" s="49"/>
      <c r="AK19" s="49"/>
      <c r="AL19" s="49"/>
      <c r="AM19" s="49"/>
      <c r="AN19" s="30"/>
      <c r="AO19" s="30"/>
      <c r="AP19" s="30"/>
      <c r="AQ19" s="31">
        <f>SUM(AQ5:AQ18)</f>
        <v>13294130395</v>
      </c>
      <c r="AR19" s="31">
        <f>SUM(AR5:AR18)</f>
        <v>9321632645.8999996</v>
      </c>
      <c r="AS19" s="30">
        <f>AR19/AQ19</f>
        <v>0.70118408417341238</v>
      </c>
      <c r="AT19" s="19"/>
      <c r="AU19" s="18"/>
      <c r="AV19" s="18"/>
      <c r="AW19" s="7"/>
    </row>
    <row r="20" spans="1:49" ht="113.25" customHeight="1" x14ac:dyDescent="0.2">
      <c r="A20" s="7" t="s">
        <v>55</v>
      </c>
      <c r="B20" s="7" t="s">
        <v>56</v>
      </c>
      <c r="C20" s="7" t="s">
        <v>57</v>
      </c>
      <c r="D20" s="7" t="s">
        <v>57</v>
      </c>
      <c r="F20" s="2"/>
      <c r="G20" s="2"/>
      <c r="I20" s="7" t="s">
        <v>90</v>
      </c>
      <c r="J20" s="12" t="s">
        <v>58</v>
      </c>
      <c r="K20" s="10">
        <v>0</v>
      </c>
      <c r="L20" s="10">
        <v>0</v>
      </c>
      <c r="M20" s="10">
        <v>1</v>
      </c>
      <c r="N20" s="10">
        <v>2</v>
      </c>
      <c r="O20" s="10">
        <v>3</v>
      </c>
      <c r="P20" s="10">
        <v>0</v>
      </c>
      <c r="Q20" s="10">
        <v>0</v>
      </c>
      <c r="R20" s="10">
        <v>0</v>
      </c>
      <c r="S20" s="10">
        <v>0</v>
      </c>
      <c r="T20" s="7" t="s">
        <v>66</v>
      </c>
      <c r="U20" s="7" t="s">
        <v>67</v>
      </c>
      <c r="V20" s="10">
        <v>0</v>
      </c>
      <c r="W20" s="10">
        <v>0</v>
      </c>
      <c r="X20" s="10">
        <v>0</v>
      </c>
      <c r="Y20" s="10">
        <v>0</v>
      </c>
      <c r="Z20" s="7" t="s">
        <v>74</v>
      </c>
      <c r="AA20" s="10">
        <v>0</v>
      </c>
      <c r="AB20" s="10">
        <v>1</v>
      </c>
      <c r="AC20" s="24" t="s">
        <v>45</v>
      </c>
      <c r="AD20" s="7" t="s">
        <v>83</v>
      </c>
      <c r="AE20" s="45">
        <v>1915000000</v>
      </c>
      <c r="AF20" s="45">
        <v>670251500</v>
      </c>
      <c r="AG20" s="46">
        <f>AF20/AE20</f>
        <v>0.35000078328981721</v>
      </c>
      <c r="AH20" s="7" t="s">
        <v>87</v>
      </c>
      <c r="AI20" s="7" t="s">
        <v>86</v>
      </c>
      <c r="AJ20" s="44">
        <v>1915000000</v>
      </c>
      <c r="AK20" s="44">
        <v>938350000</v>
      </c>
      <c r="AL20" s="35">
        <f>Y20/1</f>
        <v>0</v>
      </c>
      <c r="AM20" s="43">
        <f>SUM(AL20:AL27)/(8)</f>
        <v>0.43333333333333335</v>
      </c>
      <c r="AN20" s="36"/>
      <c r="AO20" s="36"/>
      <c r="AP20" s="36"/>
      <c r="AQ20" s="37"/>
      <c r="AR20" s="37"/>
      <c r="AS20" s="43"/>
      <c r="AT20" s="9" t="s">
        <v>99</v>
      </c>
      <c r="AV20" s="18" t="s">
        <v>112</v>
      </c>
      <c r="AW20" s="7" t="s">
        <v>137</v>
      </c>
    </row>
    <row r="21" spans="1:49" ht="191.25" customHeight="1" x14ac:dyDescent="0.2">
      <c r="A21" s="7" t="s">
        <v>55</v>
      </c>
      <c r="B21" s="7" t="s">
        <v>56</v>
      </c>
      <c r="C21" s="7" t="s">
        <v>57</v>
      </c>
      <c r="D21" s="7" t="s">
        <v>57</v>
      </c>
      <c r="F21" s="2"/>
      <c r="G21" s="2"/>
      <c r="I21" s="7" t="s">
        <v>90</v>
      </c>
      <c r="J21" s="12" t="s">
        <v>59</v>
      </c>
      <c r="K21" s="20">
        <v>0</v>
      </c>
      <c r="L21" s="10">
        <v>0</v>
      </c>
      <c r="M21" s="10">
        <v>1</v>
      </c>
      <c r="N21" s="10">
        <v>2</v>
      </c>
      <c r="O21" s="10">
        <v>3</v>
      </c>
      <c r="P21" s="10">
        <v>0</v>
      </c>
      <c r="Q21" s="10">
        <v>0</v>
      </c>
      <c r="R21" s="10">
        <v>0</v>
      </c>
      <c r="S21" s="10">
        <v>0</v>
      </c>
      <c r="T21" s="7" t="s">
        <v>66</v>
      </c>
      <c r="U21" s="7" t="s">
        <v>68</v>
      </c>
      <c r="V21" s="10">
        <v>0</v>
      </c>
      <c r="W21" s="10">
        <v>0</v>
      </c>
      <c r="X21" s="20">
        <v>0</v>
      </c>
      <c r="Y21" s="20">
        <v>0</v>
      </c>
      <c r="Z21" s="7" t="s">
        <v>77</v>
      </c>
      <c r="AA21" s="10">
        <v>0</v>
      </c>
      <c r="AB21" s="10">
        <v>1</v>
      </c>
      <c r="AC21" s="24" t="s">
        <v>45</v>
      </c>
      <c r="AD21" s="7" t="s">
        <v>83</v>
      </c>
      <c r="AE21" s="45"/>
      <c r="AF21" s="45"/>
      <c r="AG21" s="46"/>
      <c r="AH21" s="7" t="s">
        <v>87</v>
      </c>
      <c r="AI21" s="7" t="s">
        <v>86</v>
      </c>
      <c r="AJ21" s="44"/>
      <c r="AK21" s="44"/>
      <c r="AL21" s="35">
        <f>Y21/1</f>
        <v>0</v>
      </c>
      <c r="AM21" s="43"/>
      <c r="AN21" s="38" t="s">
        <v>175</v>
      </c>
      <c r="AO21" s="38" t="s">
        <v>177</v>
      </c>
      <c r="AP21" s="38" t="s">
        <v>176</v>
      </c>
      <c r="AQ21" s="37">
        <v>915000000</v>
      </c>
      <c r="AR21" s="37">
        <v>415010520</v>
      </c>
      <c r="AS21" s="43"/>
      <c r="AT21" s="9" t="s">
        <v>99</v>
      </c>
      <c r="AV21" s="18" t="s">
        <v>113</v>
      </c>
      <c r="AW21" s="7" t="s">
        <v>133</v>
      </c>
    </row>
    <row r="22" spans="1:49" ht="221.25" customHeight="1" x14ac:dyDescent="0.2">
      <c r="A22" s="7" t="s">
        <v>55</v>
      </c>
      <c r="B22" s="7" t="s">
        <v>56</v>
      </c>
      <c r="C22" s="7" t="s">
        <v>57</v>
      </c>
      <c r="D22" s="7" t="s">
        <v>57</v>
      </c>
      <c r="F22" s="2"/>
      <c r="G22" s="2"/>
      <c r="I22" s="7" t="s">
        <v>90</v>
      </c>
      <c r="J22" s="12" t="s">
        <v>60</v>
      </c>
      <c r="K22" s="10">
        <v>0</v>
      </c>
      <c r="L22" s="10">
        <v>20</v>
      </c>
      <c r="M22" s="20">
        <v>50</v>
      </c>
      <c r="N22" s="10">
        <v>100</v>
      </c>
      <c r="O22" s="10">
        <v>150</v>
      </c>
      <c r="P22" s="10">
        <v>0</v>
      </c>
      <c r="Q22" s="10">
        <v>0</v>
      </c>
      <c r="R22" s="10">
        <v>0</v>
      </c>
      <c r="S22" s="10">
        <v>100</v>
      </c>
      <c r="T22" s="7" t="s">
        <v>66</v>
      </c>
      <c r="U22" s="7" t="s">
        <v>60</v>
      </c>
      <c r="V22" s="10">
        <v>0</v>
      </c>
      <c r="W22" s="10">
        <v>0</v>
      </c>
      <c r="X22" s="10">
        <v>0</v>
      </c>
      <c r="Y22" s="10">
        <v>100</v>
      </c>
      <c r="Z22" s="7" t="s">
        <v>78</v>
      </c>
      <c r="AA22" s="10">
        <v>0</v>
      </c>
      <c r="AB22" s="10">
        <v>1</v>
      </c>
      <c r="AC22" s="24" t="s">
        <v>45</v>
      </c>
      <c r="AD22" s="7" t="s">
        <v>83</v>
      </c>
      <c r="AE22" s="45"/>
      <c r="AF22" s="45"/>
      <c r="AG22" s="46"/>
      <c r="AH22" s="7" t="s">
        <v>87</v>
      </c>
      <c r="AI22" s="7" t="s">
        <v>86</v>
      </c>
      <c r="AJ22" s="44"/>
      <c r="AK22" s="44"/>
      <c r="AL22" s="36">
        <f>Y22/(150)</f>
        <v>0.66666666666666663</v>
      </c>
      <c r="AM22" s="43"/>
      <c r="AN22" s="38" t="s">
        <v>178</v>
      </c>
      <c r="AO22" s="38" t="s">
        <v>179</v>
      </c>
      <c r="AP22" s="38" t="s">
        <v>152</v>
      </c>
      <c r="AQ22" s="37">
        <v>1000000000</v>
      </c>
      <c r="AR22" s="37">
        <v>530000000</v>
      </c>
      <c r="AS22" s="43"/>
      <c r="AT22" s="9" t="s">
        <v>99</v>
      </c>
      <c r="AV22" s="9" t="s">
        <v>114</v>
      </c>
      <c r="AW22" s="18" t="s">
        <v>130</v>
      </c>
    </row>
    <row r="23" spans="1:49" ht="134.25" customHeight="1" x14ac:dyDescent="0.2">
      <c r="A23" s="7" t="s">
        <v>55</v>
      </c>
      <c r="B23" s="7" t="s">
        <v>56</v>
      </c>
      <c r="C23" s="7" t="s">
        <v>57</v>
      </c>
      <c r="D23" s="7" t="s">
        <v>57</v>
      </c>
      <c r="F23" s="2"/>
      <c r="G23" s="2"/>
      <c r="I23" s="7" t="s">
        <v>91</v>
      </c>
      <c r="J23" s="12" t="s">
        <v>61</v>
      </c>
      <c r="K23" s="10">
        <v>27</v>
      </c>
      <c r="L23" s="10">
        <v>12</v>
      </c>
      <c r="M23" s="10">
        <v>24</v>
      </c>
      <c r="N23" s="10">
        <v>37</v>
      </c>
      <c r="O23" s="10">
        <v>50</v>
      </c>
      <c r="P23" s="10">
        <v>6</v>
      </c>
      <c r="Q23" s="10">
        <v>6</v>
      </c>
      <c r="R23" s="10">
        <v>6</v>
      </c>
      <c r="S23" s="10">
        <v>12</v>
      </c>
      <c r="T23" s="7" t="s">
        <v>66</v>
      </c>
      <c r="U23" s="7" t="s">
        <v>69</v>
      </c>
      <c r="V23" s="10">
        <v>6</v>
      </c>
      <c r="W23" s="10">
        <v>6</v>
      </c>
      <c r="X23" s="10">
        <v>6</v>
      </c>
      <c r="Y23" s="10">
        <v>12</v>
      </c>
      <c r="Z23" s="7" t="s">
        <v>79</v>
      </c>
      <c r="AA23" s="10">
        <v>27</v>
      </c>
      <c r="AB23" s="10">
        <v>15</v>
      </c>
      <c r="AC23" s="24" t="s">
        <v>45</v>
      </c>
      <c r="AD23" s="7" t="s">
        <v>83</v>
      </c>
      <c r="AE23" s="45"/>
      <c r="AF23" s="45"/>
      <c r="AG23" s="46"/>
      <c r="AH23" s="7" t="s">
        <v>88</v>
      </c>
      <c r="AI23" s="7" t="s">
        <v>86</v>
      </c>
      <c r="AJ23" s="44"/>
      <c r="AK23" s="44"/>
      <c r="AL23" s="36">
        <f>Y23/(15)</f>
        <v>0.8</v>
      </c>
      <c r="AM23" s="43"/>
      <c r="AN23" s="36"/>
      <c r="AO23" s="36"/>
      <c r="AP23" s="36"/>
      <c r="AQ23" s="37"/>
      <c r="AR23" s="37"/>
      <c r="AS23" s="43"/>
      <c r="AT23" s="25" t="s">
        <v>93</v>
      </c>
      <c r="AU23" s="7" t="s">
        <v>108</v>
      </c>
      <c r="AV23" s="7" t="s">
        <v>115</v>
      </c>
      <c r="AW23" s="7" t="s">
        <v>131</v>
      </c>
    </row>
    <row r="24" spans="1:49" ht="158.25" customHeight="1" x14ac:dyDescent="0.2">
      <c r="A24" s="7" t="s">
        <v>55</v>
      </c>
      <c r="B24" s="7" t="s">
        <v>56</v>
      </c>
      <c r="C24" s="7" t="s">
        <v>57</v>
      </c>
      <c r="D24" s="7" t="s">
        <v>57</v>
      </c>
      <c r="F24" s="2"/>
      <c r="G24" s="2"/>
      <c r="I24" s="7" t="s">
        <v>91</v>
      </c>
      <c r="J24" s="12" t="s">
        <v>62</v>
      </c>
      <c r="K24" s="10">
        <v>0</v>
      </c>
      <c r="L24" s="10">
        <v>0.25</v>
      </c>
      <c r="M24" s="20" t="s">
        <v>92</v>
      </c>
      <c r="N24" s="10">
        <v>0.25</v>
      </c>
      <c r="O24" s="10">
        <v>0.25</v>
      </c>
      <c r="P24" s="10">
        <v>0</v>
      </c>
      <c r="Q24" s="10">
        <v>0</v>
      </c>
      <c r="R24" s="10">
        <v>0</v>
      </c>
      <c r="S24" s="10">
        <v>0</v>
      </c>
      <c r="T24" s="7" t="s">
        <v>66</v>
      </c>
      <c r="U24" s="7" t="s">
        <v>70</v>
      </c>
      <c r="V24" s="10">
        <v>0</v>
      </c>
      <c r="W24" s="10">
        <f>0</f>
        <v>0</v>
      </c>
      <c r="X24" s="10">
        <v>0</v>
      </c>
      <c r="Y24" s="10">
        <v>0</v>
      </c>
      <c r="Z24" s="7" t="s">
        <v>80</v>
      </c>
      <c r="AA24" s="10">
        <v>0</v>
      </c>
      <c r="AB24" s="10">
        <v>0.25</v>
      </c>
      <c r="AC24" s="24" t="s">
        <v>45</v>
      </c>
      <c r="AD24" s="7" t="s">
        <v>83</v>
      </c>
      <c r="AE24" s="45"/>
      <c r="AF24" s="45"/>
      <c r="AG24" s="46"/>
      <c r="AH24" s="7" t="s">
        <v>87</v>
      </c>
      <c r="AI24" s="7" t="s">
        <v>86</v>
      </c>
      <c r="AJ24" s="44"/>
      <c r="AK24" s="44"/>
      <c r="AL24" s="35">
        <f>Y24/(0.25)</f>
        <v>0</v>
      </c>
      <c r="AM24" s="43"/>
      <c r="AN24" s="36"/>
      <c r="AO24" s="36"/>
      <c r="AP24" s="36"/>
      <c r="AQ24" s="37"/>
      <c r="AR24" s="37"/>
      <c r="AS24" s="43"/>
      <c r="AT24" s="25" t="s">
        <v>94</v>
      </c>
      <c r="AV24" s="25" t="s">
        <v>116</v>
      </c>
      <c r="AW24" s="7" t="s">
        <v>132</v>
      </c>
    </row>
    <row r="25" spans="1:49" ht="168.75" customHeight="1" x14ac:dyDescent="0.2">
      <c r="A25" s="7" t="s">
        <v>55</v>
      </c>
      <c r="B25" s="7" t="s">
        <v>56</v>
      </c>
      <c r="C25" s="7" t="s">
        <v>57</v>
      </c>
      <c r="D25" s="7" t="s">
        <v>57</v>
      </c>
      <c r="F25" s="2"/>
      <c r="G25" s="2"/>
      <c r="I25" s="7" t="s">
        <v>91</v>
      </c>
      <c r="J25" s="12" t="s">
        <v>63</v>
      </c>
      <c r="K25" s="10">
        <v>0</v>
      </c>
      <c r="L25" s="10">
        <v>0.25</v>
      </c>
      <c r="M25" s="10">
        <v>0.25</v>
      </c>
      <c r="N25" s="10">
        <v>0.25</v>
      </c>
      <c r="O25" s="10">
        <v>0.25</v>
      </c>
      <c r="P25" s="10">
        <v>0</v>
      </c>
      <c r="Q25" s="10">
        <v>0</v>
      </c>
      <c r="R25" s="10">
        <v>1</v>
      </c>
      <c r="S25" s="10">
        <v>0</v>
      </c>
      <c r="T25" s="7" t="s">
        <v>66</v>
      </c>
      <c r="U25" s="7" t="s">
        <v>71</v>
      </c>
      <c r="V25" s="10">
        <v>0</v>
      </c>
      <c r="W25" s="10">
        <v>0</v>
      </c>
      <c r="X25" s="10">
        <v>0</v>
      </c>
      <c r="Y25" s="23">
        <v>0.25</v>
      </c>
      <c r="Z25" s="7" t="s">
        <v>81</v>
      </c>
      <c r="AA25" s="10">
        <v>0</v>
      </c>
      <c r="AB25" s="10">
        <v>0.25</v>
      </c>
      <c r="AC25" s="24" t="s">
        <v>45</v>
      </c>
      <c r="AD25" s="7" t="s">
        <v>83</v>
      </c>
      <c r="AE25" s="45"/>
      <c r="AF25" s="45"/>
      <c r="AG25" s="46"/>
      <c r="AH25" s="7" t="s">
        <v>87</v>
      </c>
      <c r="AI25" s="7" t="s">
        <v>86</v>
      </c>
      <c r="AJ25" s="44"/>
      <c r="AK25" s="44"/>
      <c r="AL25" s="35">
        <f>(Y25)/(25%)</f>
        <v>1</v>
      </c>
      <c r="AM25" s="43"/>
      <c r="AN25" s="36"/>
      <c r="AO25" s="36"/>
      <c r="AP25" s="36"/>
      <c r="AQ25" s="37"/>
      <c r="AR25" s="37"/>
      <c r="AS25" s="43"/>
      <c r="AT25" s="25" t="s">
        <v>95</v>
      </c>
      <c r="AU25" s="7"/>
      <c r="AV25" s="25" t="s">
        <v>127</v>
      </c>
      <c r="AW25" s="7" t="s">
        <v>134</v>
      </c>
    </row>
    <row r="26" spans="1:49" ht="234.75" customHeight="1" x14ac:dyDescent="0.2">
      <c r="A26" s="7" t="s">
        <v>55</v>
      </c>
      <c r="B26" s="7" t="s">
        <v>56</v>
      </c>
      <c r="C26" s="7" t="s">
        <v>57</v>
      </c>
      <c r="D26" s="7" t="s">
        <v>57</v>
      </c>
      <c r="E26" s="7" t="s">
        <v>101</v>
      </c>
      <c r="F26" s="7" t="s">
        <v>102</v>
      </c>
      <c r="G26" s="7" t="s">
        <v>120</v>
      </c>
      <c r="H26" s="7" t="s">
        <v>141</v>
      </c>
      <c r="I26" s="7" t="s">
        <v>91</v>
      </c>
      <c r="J26" s="12" t="s">
        <v>64</v>
      </c>
      <c r="K26" s="10">
        <v>0</v>
      </c>
      <c r="M26" s="10">
        <v>0.33</v>
      </c>
      <c r="N26" s="10">
        <v>0.33</v>
      </c>
      <c r="O26" s="10">
        <v>0.33</v>
      </c>
      <c r="P26" s="10">
        <v>0</v>
      </c>
      <c r="Q26" s="10">
        <v>0</v>
      </c>
      <c r="R26" s="10">
        <v>0</v>
      </c>
      <c r="T26" s="7" t="s">
        <v>66</v>
      </c>
      <c r="U26" s="7" t="s">
        <v>72</v>
      </c>
      <c r="V26" s="10">
        <v>0</v>
      </c>
      <c r="W26" s="10">
        <v>0</v>
      </c>
      <c r="X26" s="10">
        <v>0</v>
      </c>
      <c r="Y26" s="23">
        <f>0</f>
        <v>0</v>
      </c>
      <c r="Z26" s="7" t="s">
        <v>89</v>
      </c>
      <c r="AA26" s="10">
        <v>0</v>
      </c>
      <c r="AB26" s="10">
        <v>0.33</v>
      </c>
      <c r="AC26" s="24" t="s">
        <v>45</v>
      </c>
      <c r="AD26" s="7" t="s">
        <v>83</v>
      </c>
      <c r="AE26" s="45"/>
      <c r="AF26" s="45"/>
      <c r="AG26" s="46"/>
      <c r="AH26" s="7" t="s">
        <v>87</v>
      </c>
      <c r="AI26" s="7" t="s">
        <v>86</v>
      </c>
      <c r="AJ26" s="44"/>
      <c r="AK26" s="44"/>
      <c r="AL26" s="35">
        <f>Y26/(33%)</f>
        <v>0</v>
      </c>
      <c r="AM26" s="43"/>
      <c r="AN26" s="36"/>
      <c r="AO26" s="36"/>
      <c r="AP26" s="36"/>
      <c r="AQ26" s="37"/>
      <c r="AR26" s="37"/>
      <c r="AS26" s="43"/>
      <c r="AT26" s="25" t="s">
        <v>96</v>
      </c>
      <c r="AU26" s="7" t="s">
        <v>96</v>
      </c>
      <c r="AV26" s="25" t="s">
        <v>117</v>
      </c>
      <c r="AW26" s="7" t="s">
        <v>135</v>
      </c>
    </row>
    <row r="27" spans="1:49" ht="217.5" customHeight="1" x14ac:dyDescent="0.2">
      <c r="A27" s="7" t="s">
        <v>55</v>
      </c>
      <c r="B27" s="7" t="s">
        <v>56</v>
      </c>
      <c r="C27" s="7" t="s">
        <v>57</v>
      </c>
      <c r="D27" s="7" t="s">
        <v>57</v>
      </c>
      <c r="E27" s="7" t="s">
        <v>104</v>
      </c>
      <c r="F27" s="7" t="s">
        <v>103</v>
      </c>
      <c r="G27" s="7" t="s">
        <v>121</v>
      </c>
      <c r="H27" s="7" t="s">
        <v>121</v>
      </c>
      <c r="I27" s="7" t="s">
        <v>91</v>
      </c>
      <c r="J27" s="12" t="s">
        <v>65</v>
      </c>
      <c r="K27" s="10">
        <v>1</v>
      </c>
      <c r="M27" s="10">
        <v>1</v>
      </c>
      <c r="N27" s="10">
        <v>2</v>
      </c>
      <c r="P27" s="10">
        <v>0</v>
      </c>
      <c r="Q27" s="10">
        <v>0</v>
      </c>
      <c r="R27" s="10">
        <v>1</v>
      </c>
      <c r="S27" s="10">
        <v>1</v>
      </c>
      <c r="T27" s="7" t="s">
        <v>66</v>
      </c>
      <c r="U27" s="7" t="s">
        <v>73</v>
      </c>
      <c r="V27" s="10">
        <v>0</v>
      </c>
      <c r="W27" s="10">
        <v>0</v>
      </c>
      <c r="X27" s="10">
        <v>0</v>
      </c>
      <c r="Y27" s="10">
        <v>1</v>
      </c>
      <c r="Z27" s="7" t="s">
        <v>82</v>
      </c>
      <c r="AA27" s="10">
        <v>1</v>
      </c>
      <c r="AB27" s="10">
        <v>1</v>
      </c>
      <c r="AC27" s="24" t="s">
        <v>45</v>
      </c>
      <c r="AD27" s="7" t="s">
        <v>83</v>
      </c>
      <c r="AE27" s="45"/>
      <c r="AF27" s="45"/>
      <c r="AG27" s="46"/>
      <c r="AH27" s="7" t="s">
        <v>87</v>
      </c>
      <c r="AI27" s="7" t="s">
        <v>86</v>
      </c>
      <c r="AJ27" s="44"/>
      <c r="AK27" s="44"/>
      <c r="AL27" s="35">
        <f>Y27/(1)</f>
        <v>1</v>
      </c>
      <c r="AM27" s="43"/>
      <c r="AN27" s="36"/>
      <c r="AO27" s="36"/>
      <c r="AP27" s="36"/>
      <c r="AQ27" s="37"/>
      <c r="AR27" s="37"/>
      <c r="AS27" s="43"/>
      <c r="AT27" s="19" t="s">
        <v>99</v>
      </c>
      <c r="AV27" s="39" t="s">
        <v>128</v>
      </c>
      <c r="AW27" s="7" t="s">
        <v>136</v>
      </c>
    </row>
    <row r="28" spans="1:49" ht="217.5" customHeight="1" x14ac:dyDescent="0.2">
      <c r="A28" s="7"/>
      <c r="B28" s="7"/>
      <c r="C28" s="7"/>
      <c r="D28" s="7"/>
      <c r="E28" s="7"/>
      <c r="F28" s="7"/>
      <c r="G28" s="7"/>
      <c r="H28" s="7"/>
      <c r="I28" s="7"/>
      <c r="J28" s="12"/>
      <c r="T28" s="7"/>
      <c r="U28" s="7"/>
      <c r="Z28" s="7"/>
      <c r="AC28" s="24"/>
      <c r="AD28" s="7"/>
      <c r="AE28" s="32"/>
      <c r="AF28" s="32"/>
      <c r="AG28" s="40"/>
      <c r="AH28" s="7"/>
      <c r="AI28" s="7"/>
      <c r="AJ28" s="41"/>
      <c r="AK28" s="41"/>
      <c r="AL28" s="35"/>
      <c r="AM28" s="36"/>
      <c r="AN28" s="36"/>
      <c r="AO28" s="36"/>
      <c r="AP28" s="36"/>
      <c r="AQ28" s="37">
        <f>SUM(AQ21:AQ27)</f>
        <v>1915000000</v>
      </c>
      <c r="AR28" s="37">
        <f>SUM(AR21:AR27)</f>
        <v>945010520</v>
      </c>
      <c r="AS28" s="36">
        <f>AR28/AQ28</f>
        <v>0.49347807832898172</v>
      </c>
      <c r="AT28" s="19"/>
      <c r="AV28" s="39"/>
      <c r="AW28" s="7"/>
    </row>
    <row r="29" spans="1:49" ht="33" customHeight="1" x14ac:dyDescent="0.35">
      <c r="AE29" s="22">
        <f>SUM(AE4:AE27)</f>
        <v>15427974953</v>
      </c>
      <c r="AF29" s="22">
        <f>SUM(AF4:AF27)</f>
        <v>8381722048.8999996</v>
      </c>
      <c r="AG29" s="26">
        <f>AF29/AE29</f>
        <v>0.54328076590960228</v>
      </c>
      <c r="AM29" s="27">
        <f>SUM(AM4:AM27)/(2)</f>
        <v>0.71090519696877019</v>
      </c>
      <c r="AN29" s="27"/>
      <c r="AO29" s="27"/>
      <c r="AP29" s="27"/>
      <c r="AQ29" s="28">
        <f>(AQ28+AQ19)</f>
        <v>15209130395</v>
      </c>
      <c r="AR29" s="28">
        <f>(AR28+AR19)</f>
        <v>10266643165.9</v>
      </c>
      <c r="AS29" s="27">
        <f>AR29/AQ29</f>
        <v>0.67503156980461931</v>
      </c>
    </row>
    <row r="30" spans="1:49" ht="44.25" customHeight="1" x14ac:dyDescent="0.2"/>
    <row r="31" spans="1:49" ht="21" customHeight="1" x14ac:dyDescent="0.2"/>
  </sheetData>
  <mergeCells count="60">
    <mergeCell ref="A1:AW1"/>
    <mergeCell ref="Y2:Y3"/>
    <mergeCell ref="AH2:AK2"/>
    <mergeCell ref="AU2:AU3"/>
    <mergeCell ref="A2:A3"/>
    <mergeCell ref="B2:B3"/>
    <mergeCell ref="C2:C3"/>
    <mergeCell ref="D2:D3"/>
    <mergeCell ref="E2:E3"/>
    <mergeCell ref="F2:F3"/>
    <mergeCell ref="H2:H3"/>
    <mergeCell ref="I2:I3"/>
    <mergeCell ref="J2:J3"/>
    <mergeCell ref="S2:S3"/>
    <mergeCell ref="P2:P3"/>
    <mergeCell ref="K2:K3"/>
    <mergeCell ref="L2:L3"/>
    <mergeCell ref="M2:M3"/>
    <mergeCell ref="N2:N3"/>
    <mergeCell ref="O2:O3"/>
    <mergeCell ref="G2:G3"/>
    <mergeCell ref="AW2:AW3"/>
    <mergeCell ref="Q2:Q3"/>
    <mergeCell ref="R2:R3"/>
    <mergeCell ref="U2:U3"/>
    <mergeCell ref="X2:X3"/>
    <mergeCell ref="Z2:AB2"/>
    <mergeCell ref="V2:V3"/>
    <mergeCell ref="T2:T3"/>
    <mergeCell ref="W2:W3"/>
    <mergeCell ref="AC2:AC3"/>
    <mergeCell ref="AD2:AD3"/>
    <mergeCell ref="AT2:AT3"/>
    <mergeCell ref="AV2:AV3"/>
    <mergeCell ref="AJ4:AJ8"/>
    <mergeCell ref="AK4:AK8"/>
    <mergeCell ref="AL2:AL3"/>
    <mergeCell ref="AM2:AM3"/>
    <mergeCell ref="AM4:AM8"/>
    <mergeCell ref="AN2:AN3"/>
    <mergeCell ref="AO2:AO3"/>
    <mergeCell ref="AP2:AP3"/>
    <mergeCell ref="AQ2:AQ3"/>
    <mergeCell ref="AR2:AR3"/>
    <mergeCell ref="AS2:AS3"/>
    <mergeCell ref="AS4:AS8"/>
    <mergeCell ref="AS20:AS27"/>
    <mergeCell ref="AJ20:AJ27"/>
    <mergeCell ref="AK20:AK27"/>
    <mergeCell ref="AE2:AE3"/>
    <mergeCell ref="AF2:AF3"/>
    <mergeCell ref="AG2:AG3"/>
    <mergeCell ref="AE20:AE27"/>
    <mergeCell ref="AF20:AF27"/>
    <mergeCell ref="AG20:AG27"/>
    <mergeCell ref="AG4:AG8"/>
    <mergeCell ref="AF4:AF8"/>
    <mergeCell ref="AE4:AE8"/>
    <mergeCell ref="AI19:AM19"/>
    <mergeCell ref="AM20:AM2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heetViews>
  <sheetFormatPr baseColWidth="10" defaultRowHeight="15" x14ac:dyDescent="0.25"/>
  <cols>
    <col min="1" max="1" width="23.7109375" customWidth="1"/>
    <col min="2" max="2" width="20" customWidth="1"/>
  </cols>
  <sheetData>
    <row r="1" spans="1:3" x14ac:dyDescent="0.25">
      <c r="A1" s="4"/>
      <c r="B1" s="3"/>
      <c r="C1"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ACCION</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ester  garcia turizo</cp:lastModifiedBy>
  <dcterms:created xsi:type="dcterms:W3CDTF">2018-02-06T19:52:13Z</dcterms:created>
  <dcterms:modified xsi:type="dcterms:W3CDTF">2019-01-31T17:07:58Z</dcterms:modified>
</cp:coreProperties>
</file>