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on\Informacion Memoria\PLANES DE ACCION 2018 OBJ 2\DICIEMBRE 2018\"/>
    </mc:Choice>
  </mc:AlternateContent>
  <bookViews>
    <workbookView xWindow="0" yWindow="0" windowWidth="20490" windowHeight="7755"/>
  </bookViews>
  <sheets>
    <sheet name="Plan de Accion Dic 2018" sheetId="6" r:id="rId1"/>
  </sheets>
  <definedNames>
    <definedName name="_xlnm.Print_Area" localSheetId="0">'Plan de Accion Dic 2018'!$A$1:$AP$65</definedName>
    <definedName name="_xlnm.Print_Titles" localSheetId="0">'Plan de Accion Dic 2018'!$2:$3</definedName>
  </definedNames>
  <calcPr calcId="152511"/>
</workbook>
</file>

<file path=xl/calcChain.xml><?xml version="1.0" encoding="utf-8"?>
<calcChain xmlns="http://schemas.openxmlformats.org/spreadsheetml/2006/main">
  <c r="X62" i="6" l="1"/>
  <c r="AN59" i="6"/>
  <c r="X63" i="6" s="1"/>
  <c r="X61" i="6" l="1"/>
  <c r="V42" i="6" l="1"/>
  <c r="AN56" i="6" l="1"/>
  <c r="AN55" i="6"/>
  <c r="AN54" i="6"/>
  <c r="AN53" i="6"/>
  <c r="AN51" i="6"/>
  <c r="AN50" i="6"/>
  <c r="AN49" i="6"/>
  <c r="AN48" i="6"/>
  <c r="AN45" i="6"/>
  <c r="AN44" i="6"/>
  <c r="AN41" i="6"/>
  <c r="AN40" i="6"/>
  <c r="AM59" i="6"/>
  <c r="AL59" i="6"/>
  <c r="AP59" i="6"/>
  <c r="AO59" i="6"/>
  <c r="AN31" i="6"/>
  <c r="AN30" i="6"/>
  <c r="AN29" i="6"/>
  <c r="AN28" i="6"/>
  <c r="AN19" i="6"/>
  <c r="AN18" i="6"/>
  <c r="AN17" i="6"/>
  <c r="AN15" i="6"/>
  <c r="AN14" i="6"/>
  <c r="AN16" i="6"/>
  <c r="AN10" i="6"/>
  <c r="AN8" i="6"/>
  <c r="AN6" i="6"/>
  <c r="AN4" i="6"/>
  <c r="X44" i="6"/>
  <c r="X14" i="6"/>
  <c r="X48" i="6"/>
  <c r="X34" i="6"/>
  <c r="X28" i="6"/>
  <c r="X17" i="6"/>
  <c r="X4" i="6"/>
  <c r="V53" i="6"/>
  <c r="V59" i="6" s="1"/>
  <c r="X40" i="6"/>
  <c r="X59" i="6" l="1"/>
  <c r="AG59" i="6" l="1"/>
  <c r="AD59" i="6" l="1"/>
  <c r="AE4" i="6" l="1"/>
  <c r="AE6" i="6"/>
  <c r="AE8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8" i="6"/>
  <c r="AE29" i="6"/>
  <c r="AE34" i="6"/>
  <c r="AE35" i="6"/>
  <c r="AE37" i="6"/>
  <c r="AE38" i="6"/>
  <c r="AE39" i="6"/>
  <c r="AE40" i="6"/>
  <c r="AE41" i="6"/>
  <c r="AE42" i="6"/>
  <c r="AE44" i="6"/>
  <c r="AE45" i="6"/>
  <c r="AE46" i="6"/>
  <c r="AE48" i="6"/>
  <c r="AE49" i="6"/>
  <c r="AE50" i="6"/>
  <c r="AE51" i="6"/>
  <c r="AE52" i="6"/>
  <c r="AE53" i="6"/>
  <c r="AE55" i="6"/>
  <c r="AE57" i="6"/>
  <c r="AF4" i="6"/>
  <c r="AH4" i="6" s="1"/>
  <c r="AF14" i="6"/>
  <c r="AH14" i="6" s="1"/>
  <c r="AF17" i="6"/>
  <c r="AH17" i="6" s="1"/>
  <c r="AF28" i="6"/>
  <c r="AH28" i="6" s="1"/>
  <c r="AF34" i="6"/>
  <c r="AH34" i="6" s="1"/>
  <c r="AF40" i="6"/>
  <c r="AH40" i="6" s="1"/>
  <c r="AF44" i="6"/>
  <c r="AH44" i="6" s="1"/>
  <c r="AF48" i="6"/>
  <c r="AH48" i="6" s="1"/>
  <c r="AF53" i="6"/>
  <c r="AH53" i="6" s="1"/>
  <c r="AT25" i="6"/>
  <c r="AF59" i="6" l="1"/>
  <c r="AH59" i="6"/>
  <c r="AE59" i="6"/>
</calcChain>
</file>

<file path=xl/sharedStrings.xml><?xml version="1.0" encoding="utf-8"?>
<sst xmlns="http://schemas.openxmlformats.org/spreadsheetml/2006/main" count="365" uniqueCount="261">
  <si>
    <t xml:space="preserve">PLAN DE DESARROLLO "PRIMERO LA GENTE" </t>
  </si>
  <si>
    <t xml:space="preserve">PROYECTO </t>
  </si>
  <si>
    <t>UNIDAD DE MEDIDA</t>
  </si>
  <si>
    <t>EJE ESTRATEGICO</t>
  </si>
  <si>
    <t>LINEA ESTRATEGICA</t>
  </si>
  <si>
    <t xml:space="preserve">PROGRAMA </t>
  </si>
  <si>
    <t>RUBRO PRESUPUESTAL</t>
  </si>
  <si>
    <t>ADAPTAR EL TERRITORIO PARA LA GENTE</t>
  </si>
  <si>
    <t>MEDIO AMBIENTE Y GESTION DEL RIESGO</t>
  </si>
  <si>
    <t>EDUCACIÓN Y CONTROL AMBIENTAL</t>
  </si>
  <si>
    <t>MONITOREO AMBIENTAL</t>
  </si>
  <si>
    <t>SISTEMA INTEGRADO MONITOREO AMBIENTAL (AIRE, RUIDO Y AGUA)</t>
  </si>
  <si>
    <t>Conformar en un 100% Sistema Integrado de Monitoreo Ambiental Urbano</t>
  </si>
  <si>
    <t>Ley 99/93</t>
  </si>
  <si>
    <t>Implementar Un Sistema Integrado de Monitoreo Ambiental Urbano</t>
  </si>
  <si>
    <t>Sistema de Monitoreo Implentado (P.D)</t>
  </si>
  <si>
    <t xml:space="preserve">Sistema de Monitoreo </t>
  </si>
  <si>
    <t>Elaborar Un (1) Informe Anual sobre el Estado de los Recursos Naturales y del Ambiente Urbano</t>
  </si>
  <si>
    <t>Informe de Estado Ambiental Realizado</t>
  </si>
  <si>
    <t>Diseñar, Conformar y Operar el Observatorio Ambiental Distrital</t>
  </si>
  <si>
    <t>Rendimientos Financieros ICLD</t>
  </si>
  <si>
    <t>Observatorio Ambiental Distrital Actualizado y en Operación</t>
  </si>
  <si>
    <t>Inventario de Gases Efecto Invernadero para el Distrito</t>
  </si>
  <si>
    <t>02-03-03-65-00-03-01</t>
  </si>
  <si>
    <t>Ingresos Corrientes de Libre Destinacion ICLD</t>
  </si>
  <si>
    <t xml:space="preserve">Visitas de Control y Vigilancia  </t>
  </si>
  <si>
    <t>Numero de Visitas Realizadas</t>
  </si>
  <si>
    <t>02-03-03-65-00-05-31</t>
  </si>
  <si>
    <t>Realizar 150 Evaluaciones y Seguimientos Ambientales Anuales</t>
  </si>
  <si>
    <t>Evaluacion y Seguimientos Realizados</t>
  </si>
  <si>
    <t>02-03-03-65-00-05-37</t>
  </si>
  <si>
    <t>EDUCACIÓN Y CULTURA AMBIENTAL</t>
  </si>
  <si>
    <t>Capacitar y/o Sensibilizar 30.000 Ciudadanos para el Desarrollo y Conservacion del Ambiente</t>
  </si>
  <si>
    <t xml:space="preserve">Capacitar y/o Sensibilizacion en Cultura Ambiental Ciudadana </t>
  </si>
  <si>
    <t>Personas Sensibilizadas</t>
  </si>
  <si>
    <t>Asesorar y/o Acompañar 100 PRAES Distritales</t>
  </si>
  <si>
    <t xml:space="preserve"> Asesorar y/o Acompañar los PRAES  </t>
  </si>
  <si>
    <t>Numero de PRAES  Asesorados y/o Acompañados</t>
  </si>
  <si>
    <t>Asesorar y/o Acompañar 7 PRAUS Distritales</t>
  </si>
  <si>
    <t xml:space="preserve"> Asesorar y/o Acompañar los PRAUS </t>
  </si>
  <si>
    <t>Numero de PRAUS Asesorados y/o Acompañados</t>
  </si>
  <si>
    <t>Asesorar y/o Acompañar 5 PROCEDAS Distritales</t>
  </si>
  <si>
    <t xml:space="preserve"> Asesorar y/o Acompañar  PROCEDAS </t>
  </si>
  <si>
    <t>PROCEDAS Realizados</t>
  </si>
  <si>
    <t>Numero de Guardianes Operando</t>
  </si>
  <si>
    <t xml:space="preserve">Ejecutar Una (1) Campaña para Concientizacion del Cambio Climatico </t>
  </si>
  <si>
    <t>Campañada Realizada</t>
  </si>
  <si>
    <t>CARTAGENA TERRITORIO VERDE Y RIQUEZA HIDRICA</t>
  </si>
  <si>
    <t>GESTION INTEGRAL DEL RECURSO HIDRICO</t>
  </si>
  <si>
    <t>02-03-03-65-00-01-94</t>
  </si>
  <si>
    <t>Sobre Tasa Ambiental de Peaje</t>
  </si>
  <si>
    <t>Batimetria</t>
  </si>
  <si>
    <t>Informe de Batimetria</t>
  </si>
  <si>
    <t>Relimpia</t>
  </si>
  <si>
    <t>Relimpia Realizada</t>
  </si>
  <si>
    <t>Capacitacion y/o Sensibilizacion de la Comunidad Aledaña a La Cienaga de la Virgen</t>
  </si>
  <si>
    <t>Numero de Ciudadanos Capacitados y/o Sensibilizados en Cultura Ambiental</t>
  </si>
  <si>
    <t xml:space="preserve">Campaña de Educacion Ambiental en Radio, TV, Prensa,Web y Redes Sociales alusiva a la Cienaga de la Virgen </t>
  </si>
  <si>
    <t>Campaña Realizada</t>
  </si>
  <si>
    <t xml:space="preserve">MITIGACION Y GESTION DEL RIESGO AMBIENTAL </t>
  </si>
  <si>
    <t xml:space="preserve">10 Jornadas de Desodorizacion </t>
  </si>
  <si>
    <t>Jornadas de Desodorizacion</t>
  </si>
  <si>
    <t>02-03-03-65-00-07-14</t>
  </si>
  <si>
    <t>Tasa Retributiva</t>
  </si>
  <si>
    <t>4.000 M3 de Desechos Extraidos de los Manglares</t>
  </si>
  <si>
    <t>Jornada de Limpieza de Raices de Manglar (1.000 M3)</t>
  </si>
  <si>
    <t>Jornada de Limpieza</t>
  </si>
  <si>
    <t>02-03-03-65-00-07-31</t>
  </si>
  <si>
    <t>VEGETACION, BIODIVERSIDAD Y SERVICIOS ECOSISTEMICOS</t>
  </si>
  <si>
    <t xml:space="preserve">VEGETACION, BIODIVERSIDAD Y SERVICIOS ECOSISTEMICOS (EXPEDIENTE FORESTAL URBANO) </t>
  </si>
  <si>
    <t>Adoptar el Plan Maestro de Silvicultura Urbna</t>
  </si>
  <si>
    <t xml:space="preserve">Plan Maestro de Silvicultura Urbana Socializado y Adoptado </t>
  </si>
  <si>
    <t>02-03-03-65-00-04-31</t>
  </si>
  <si>
    <t>Sembrar 20.000 Nuevos Arboles</t>
  </si>
  <si>
    <t>Sembrar 10.000 Nuevos Arboles</t>
  </si>
  <si>
    <t>Arboles Sembrados</t>
  </si>
  <si>
    <t>NEGOCIOS VERDES, PRODUCCION Y CONSUMO SOSTENIBLE</t>
  </si>
  <si>
    <t>Ejecutar el Establecimiento de Dos (2) Lineas de Negocios Verdes</t>
  </si>
  <si>
    <t>Una (1) Feria Distrital de Negocios Verdes Realizada</t>
  </si>
  <si>
    <t>Feria de N.V Realizada</t>
  </si>
  <si>
    <t>OPERACIÓN Y MANTENIMIENTO DE LA BOCANA DE MAREAS ESTABILIZADA Y DARSENA</t>
  </si>
  <si>
    <t>OPERACIÓN Y MANTENIMIENTO DE LA BOCANA Y DARSENA</t>
  </si>
  <si>
    <t>Realizar Cuatro (4) Relimpias en Bocana de Marea Estabilizada</t>
  </si>
  <si>
    <t xml:space="preserve"> Batimetria</t>
  </si>
  <si>
    <t xml:space="preserve">Informe de Batimetria </t>
  </si>
  <si>
    <t>02-03-03-65-00-02-01</t>
  </si>
  <si>
    <t xml:space="preserve"> Relimpia Realizada</t>
  </si>
  <si>
    <t>Realizar Una (1) Actividad Anual del Mantenimiento del Sistema de Bocana</t>
  </si>
  <si>
    <t>Mantenimiento  preventivo y/o Remedial de las estructuras y de la infraestructura logística del proyecto Sistema Bocana de Mareas Estabilizada</t>
  </si>
  <si>
    <t>Accion Anual de Mantenimiento Preventivo o Remedial de la estructura e infraestructura Bocana de Mareas Estabilizada.</t>
  </si>
  <si>
    <t>Operación Sistema Bocana y Darsena</t>
  </si>
  <si>
    <t xml:space="preserve">% de Cumplimiento Manualde Operación del Sistema de Operación de Bocana y darsena  </t>
  </si>
  <si>
    <t>CONSTRUIR CIUDADANIA Y FORTALECER LA INSTITUCIONALIDAD</t>
  </si>
  <si>
    <t>FORTALECIMIENTO INSTITUCIONAL</t>
  </si>
  <si>
    <t>GESTION PUBLICA LOCAL TRANSPARENTE</t>
  </si>
  <si>
    <t xml:space="preserve">Optimizacion de los Sistemas de Informacion Institucional (VITAL, SIG, SIGOB) </t>
  </si>
  <si>
    <t xml:space="preserve"> Numero de Sistemas de Informacion Optimizados                </t>
  </si>
  <si>
    <t>02-03-03-65-00-09-37</t>
  </si>
  <si>
    <t>02-03-03-65-00-09-31</t>
  </si>
  <si>
    <t>Mantenimiento y complementacion del SIM</t>
  </si>
  <si>
    <t>Mantenimiento Sistema Integrado de Monitoreo Realizado</t>
  </si>
  <si>
    <t>02-03-03-65-00-03-31</t>
  </si>
  <si>
    <t>Ley 99/93 Trnasferencias del Sector Electrico</t>
  </si>
  <si>
    <t xml:space="preserve">Rendimientos Financieros ICLD </t>
  </si>
  <si>
    <t>02-03-03-65-00-03-37</t>
  </si>
  <si>
    <t>02-03-03-65-00-03-63</t>
  </si>
  <si>
    <t>Rendimientos Financieros EPA (MULTAS, ICLD)</t>
  </si>
  <si>
    <t>02-03-03-65-00-05-10</t>
  </si>
  <si>
    <t>Multas, Sanciones, Permisos</t>
  </si>
  <si>
    <t>02-03-03-65-00-08-01</t>
  </si>
  <si>
    <t>02-03-03-65-00-08-31</t>
  </si>
  <si>
    <t>02-03-03-65-00-08-63</t>
  </si>
  <si>
    <t>Formar 1.200 Guardias Ambientales</t>
  </si>
  <si>
    <t>Formacion  y Capacitacion de Guardianes Ambientales</t>
  </si>
  <si>
    <t xml:space="preserve"> INDICADOR 
(PLAN ACCION)</t>
  </si>
  <si>
    <t>Relimpia Cuenca  Cienaga de la Virgen</t>
  </si>
  <si>
    <t>Realizar Una (1) Relimpia en Cienaga de la Virgen</t>
  </si>
  <si>
    <t>02-03-03-65-00-02-31</t>
  </si>
  <si>
    <t>CONTROL, VIGILANCIA Y SEGUIMIENTO AMBIENTAL</t>
  </si>
  <si>
    <t>META ANUAL DIC- 2018</t>
  </si>
  <si>
    <t>Dos (2) Empresas en cada Lineas de Negocios Verdes Asesoradas y en Operación</t>
  </si>
  <si>
    <t>Lineas de N.V Asesoradas y en Operación</t>
  </si>
  <si>
    <t>OBSERVACIONES</t>
  </si>
  <si>
    <t>PARQUE DISTRITAL CIENAGA DE LA VIRGEN</t>
  </si>
  <si>
    <t>Formacion de Guardianes de la Cienaga de la Virgen</t>
  </si>
  <si>
    <t>ZONIFICACION AREAS de Manglares Jurisdiccion EPA</t>
  </si>
  <si>
    <t>Implementación del Plan Distrital de Negocios Verdes</t>
  </si>
  <si>
    <t>Inventario de Arbolado y Fauna Urbana</t>
  </si>
  <si>
    <t>Corredores Ambientales</t>
  </si>
  <si>
    <t>Gestión y control de Vertimientos</t>
  </si>
  <si>
    <t>Mapa de ruido Distrital</t>
  </si>
  <si>
    <t>Montaje e implementación de la Ventanilla de NV.</t>
  </si>
  <si>
    <t>RECURSOS 2018</t>
  </si>
  <si>
    <t>FUENTE DE FINANCIACIÓN</t>
  </si>
  <si>
    <t>02-03-03-65-00-04-01</t>
  </si>
  <si>
    <t>02-03-03-65-00-04-37</t>
  </si>
  <si>
    <t>02-03-03-65-00-09-01</t>
  </si>
  <si>
    <t>Realizar 50 Visitas de Control y Vigilancia anuales</t>
  </si>
  <si>
    <t>Implementación de Nodos de Jovenes Universitarios de Ambiente -JUA-</t>
  </si>
  <si>
    <t>Mapa de Ruido 
Terminado y aprobado</t>
  </si>
  <si>
    <t xml:space="preserve"> Número de Nodos de
 JUA Implementados </t>
  </si>
  <si>
    <t>Delimitación y precisión de rondas de canales urbanos (Ciénaga de la Virgen) Art. 25 POT</t>
  </si>
  <si>
    <t>Numero de Rondas delimitadas y precisadas (canales /desaguan en C. de la Virgen)</t>
  </si>
  <si>
    <t xml:space="preserve"> Area de Manglar Zonificada (zona urbana)</t>
  </si>
  <si>
    <t>Delimitación y protección de Ecosistemas estratégicos
(Bosque de Paz)</t>
  </si>
  <si>
    <t>Ecosistema estrategico delimitado y protegido
(Bosque de Paz)</t>
  </si>
  <si>
    <t xml:space="preserve">Inventario de vertimientos 
 y medidas de protección adoptadas </t>
  </si>
  <si>
    <t>Corredor Ambiental implementado</t>
  </si>
  <si>
    <t>Inventario de Arbolado y Fauna urbana implementado (1 area urbana)</t>
  </si>
  <si>
    <t>Plan de Accion N.V Implementado</t>
  </si>
  <si>
    <t>Ventanilla de NV distritales operando</t>
  </si>
  <si>
    <t>PRESUPUESTO INICIAL</t>
  </si>
  <si>
    <t>ADICION</t>
  </si>
  <si>
    <t>MONTO 
PARA 2018 
(presupuesto)</t>
  </si>
  <si>
    <t xml:space="preserve">Rendimientos regalias </t>
  </si>
  <si>
    <t>Regalias directas</t>
  </si>
  <si>
    <t>02-03-03-65-00-03-06</t>
  </si>
  <si>
    <t>02-03-03-65-00-03-08</t>
  </si>
  <si>
    <t>02-03-03-65-00-03-10</t>
  </si>
  <si>
    <t xml:space="preserve"> SGP Proposito General</t>
  </si>
  <si>
    <t>Rendimientos Financieros SGP</t>
  </si>
  <si>
    <t>contraprestaciones portuarias</t>
  </si>
  <si>
    <t>Rendimientos contraprestaciones Portuarias</t>
  </si>
  <si>
    <t>02-03-03-65-00-08-37</t>
  </si>
  <si>
    <t>02-03-03-65-00-08-04</t>
  </si>
  <si>
    <t>02-03-03-65-00-08-03</t>
  </si>
  <si>
    <t>02-03-03-65-00-08-108</t>
  </si>
  <si>
    <t>Rendimientos Financieros Peaje</t>
  </si>
  <si>
    <t>02-03-03-65-00-01-09</t>
  </si>
  <si>
    <t>Rendimientos tasa retributiva</t>
  </si>
  <si>
    <t>Rendimientos Ley 99/93</t>
  </si>
  <si>
    <t>Rendimientos ICLD</t>
  </si>
  <si>
    <t>02-03-03-65-00-07-07</t>
  </si>
  <si>
    <t>02-03-03-65-00-07-37</t>
  </si>
  <si>
    <t>02-03-03-65-00-04-10</t>
  </si>
  <si>
    <t>Rendimientos Ley 99/95</t>
  </si>
  <si>
    <t>02-03-03-65-00-02-37</t>
  </si>
  <si>
    <t>02-03-03-65-00-02-10</t>
  </si>
  <si>
    <t>total/fuente</t>
  </si>
  <si>
    <t xml:space="preserve">Implementacion Plan Maestro de Silvicultura del Área Urbana de Cartagena </t>
  </si>
  <si>
    <t>Ejecución pptal</t>
  </si>
  <si>
    <t xml:space="preserve">OBJETIVO ESTRATEGICO </t>
  </si>
  <si>
    <t xml:space="preserve">  </t>
  </si>
  <si>
    <t xml:space="preserve">10
</t>
  </si>
  <si>
    <t xml:space="preserve"> EDUCACIÓN
Y CULTURA
AMBIENTAL</t>
  </si>
  <si>
    <t>Avance 
Gestión Metas</t>
  </si>
  <si>
    <t>(5) META RESULTADO PLAN DE DESARROLLO</t>
  </si>
  <si>
    <t>LINEA BASE META RESULTADO 2015</t>
  </si>
  <si>
    <t xml:space="preserve"> REPORTE META RESULTADO EJECUTADA A MARZO 30 DE 2018</t>
  </si>
  <si>
    <t xml:space="preserve"> REPORTE META RESULTADO EJECUTADA A JUNIO 30 DE 2018</t>
  </si>
  <si>
    <t xml:space="preserve"> REPORTE META RESULTADO EJECUTADA A SEPTIEMBRE 30 DE 2018</t>
  </si>
  <si>
    <t xml:space="preserve"> REPORTE META RESULTADO EJECUTADA 31 DICIEMBRE </t>
  </si>
  <si>
    <t>PORCENTAJE DE AVANCE META RESULTADO SEGÚN PLANEACION</t>
  </si>
  <si>
    <t>META RESULTADO ACUMULADA SEGÚN PLANEACION</t>
  </si>
  <si>
    <t>(6) META PRODUCTO PLAN DE DESARROLLO (2016-2019)</t>
  </si>
  <si>
    <t>(8B) META PRODUCTO EJECUTADA A MARZO DE 2018</t>
  </si>
  <si>
    <t>(8B) META PRODUCTO EJECUTADA A JUNIO DE 2018</t>
  </si>
  <si>
    <t>(8B) META PRODUCTO EJECUTADA A  SEPTIEMBRE DE 2018</t>
  </si>
  <si>
    <t>FUENTE</t>
  </si>
  <si>
    <t>CODIGO RUBRO PRESUPUESTAL</t>
  </si>
  <si>
    <t>ICLD</t>
  </si>
  <si>
    <t>02-001-06-60-02-02-01-04</t>
  </si>
  <si>
    <t>SISTEMA INTEGRADO MONITOREO AMBIENTAL - Ingresos Corrientes de Libre Destinacion</t>
  </si>
  <si>
    <t>ASIGNACION DEFINITIVA SEGÚN PREDIS</t>
  </si>
  <si>
    <t>EJECUCION DEFINITIVA SEGÚN PREDIS</t>
  </si>
  <si>
    <t>PORCENTAJE DE EJECUCION SEGÚN PREDIS</t>
  </si>
  <si>
    <t>LEY 99/93</t>
  </si>
  <si>
    <t>02-031-06-60-02-02-01-04</t>
  </si>
  <si>
    <t xml:space="preserve">SISTEMA INTEGRADO MONITOREO AMBIENTAL </t>
  </si>
  <si>
    <t>RENDIMIENTOS FINANCIEROS ICLD</t>
  </si>
  <si>
    <t>02-037-06-60-02-02-01-04</t>
  </si>
  <si>
    <t>RENDIMIENTOS FINANCIEROS EPA</t>
  </si>
  <si>
    <t>02-063-06-60-02-02-01-04</t>
  </si>
  <si>
    <t>LICENCIAS PERMISOS Y MULTAS EPA</t>
  </si>
  <si>
    <t>02-010-06-60-02-02-02-02</t>
  </si>
  <si>
    <t>CONTROL, VIGILANCIA Y SEGUIMIENTO AMBIENTAL - Licencias, Permisos y Multas EPA</t>
  </si>
  <si>
    <t>02-031-06-60-02-02-02-02</t>
  </si>
  <si>
    <t xml:space="preserve">CONTROL, VIGILANCIA Y SEGUIMIENTO AMBIENTAL </t>
  </si>
  <si>
    <t>RENDIMIENTOS  FINANCIEROS ICLD</t>
  </si>
  <si>
    <t>02-037-06-60-02-02-02-02</t>
  </si>
  <si>
    <t>02-001-06-60-02-02-03-06</t>
  </si>
  <si>
    <t>EDUCACION Y CULTURA AMBIENTAL - Ingresos Corrientes de Libre Destinacion</t>
  </si>
  <si>
    <t>02-031-06-60-02-02-03-06</t>
  </si>
  <si>
    <t>EDUCACION Y CULTURA AMBIENTAL</t>
  </si>
  <si>
    <t>02-063-06-60-02-02-03-06</t>
  </si>
  <si>
    <t>02-001-06-60-02-03-01-05</t>
  </si>
  <si>
    <t>MITIGACION Y GESTION DEL RIESGO AMBIENTAL</t>
  </si>
  <si>
    <t>TASA RETRIBUTIVA</t>
  </si>
  <si>
    <t>02-014-06-60-02-03-01-05</t>
  </si>
  <si>
    <t>02-031-06-60-02-03-01-05</t>
  </si>
  <si>
    <t>02-094-06-60-02-03-01-01</t>
  </si>
  <si>
    <t>SOBRETASA AMBIENTAL</t>
  </si>
  <si>
    <t>02-001-06-60-02-03-02-01</t>
  </si>
  <si>
    <t xml:space="preserve">VEGETACION, BIODIVERSIDAD Y SERVICIOS ECOSISTEMICOS </t>
  </si>
  <si>
    <t>02-031-06-60-02-03-02-01</t>
  </si>
  <si>
    <t>02-001-06-60-02-03-03-01</t>
  </si>
  <si>
    <t>NEGOCIOS VERDES PRODUCCION Y CONSUMO SOSTENIBLE</t>
  </si>
  <si>
    <t>RENDIMIENTOS ICLD</t>
  </si>
  <si>
    <t>02-037-06-60-02-03-03-01</t>
  </si>
  <si>
    <t>NEGOCIOS VERDES PRODUCCION Y CONSUMO SOSTENIBLE -Rendimientos ICLD</t>
  </si>
  <si>
    <t>02-001-06-60-02-03-04-04</t>
  </si>
  <si>
    <t>OPERACION Y MANTENIMIENTO DE LA BOCANA Y DaRSENA - Ingresos Corrientes de Libre Destinacion</t>
  </si>
  <si>
    <t>02-001-06-92-02-03-04-04</t>
  </si>
  <si>
    <t>OPERACION Y MANTENIMIENTO DE LA BOCANA Y DaRSENA - ICLD Vigencias anteriores</t>
  </si>
  <si>
    <t>RECURSOS PROVISIONADOS</t>
  </si>
  <si>
    <t>02-009-06-95-02-03-04-04</t>
  </si>
  <si>
    <t>OPERACION Y MANTENIMIENTO DE LA BOCANA Y DaRSENA - Recursos provisionados</t>
  </si>
  <si>
    <t>02-031-06-60-02-03-04-04</t>
  </si>
  <si>
    <t>OPERACION Y MANTENIMIENTO DE LA BOCANA Y DaRSENA -</t>
  </si>
  <si>
    <t>02-001-06-60-03-03-02-07</t>
  </si>
  <si>
    <t xml:space="preserve">FORTALECIMIENTO INSTITUCIONAL </t>
  </si>
  <si>
    <t>02-001-06-92-03-03-02-07</t>
  </si>
  <si>
    <t>02-031-06-60-03-03-02-07</t>
  </si>
  <si>
    <t>02-037-06-60-03-03-02-07</t>
  </si>
  <si>
    <t>(8B) META PRODUCTO EJECUTADA A  DICIEMBRE DE 2018</t>
  </si>
  <si>
    <t>% CUMPLIMIENTO A 30 DIC 2018</t>
  </si>
  <si>
    <t>% AVANCES PROYECTO A DIC 30 2018</t>
  </si>
  <si>
    <t>DICIEMBRE 30 DE 2018</t>
  </si>
  <si>
    <t>PRESUPUESTO EJECUTADO A DIC DE 2018</t>
  </si>
  <si>
    <t>% EJECUCION PPTAL A 30 DICIEMBRE DE 2018</t>
  </si>
  <si>
    <t>Avance 
Gestión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</si>
</sst>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&quot;$&quot;#,##0.00"/>
    <numFmt numFmtId="169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7.5"/>
      <name val="Arial"/>
      <family val="2"/>
    </font>
    <font>
      <b/>
      <sz val="7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theme="3"/>
      <name val="Arial"/>
      <family val="2"/>
    </font>
    <font>
      <b/>
      <sz val="8"/>
      <color theme="4"/>
      <name val="Arial"/>
      <family val="2"/>
    </font>
    <font>
      <b/>
      <sz val="14"/>
      <color theme="3"/>
      <name val="Calibri"/>
      <family val="2"/>
      <scheme val="minor"/>
    </font>
    <font>
      <sz val="8"/>
      <color theme="3"/>
      <name val="Arial"/>
      <family val="2"/>
    </font>
    <font>
      <b/>
      <sz val="8"/>
      <color theme="4" tint="-0.249977111117893"/>
      <name val="Arial"/>
      <family val="2"/>
    </font>
    <font>
      <b/>
      <sz val="11"/>
      <color rgb="FF000000"/>
      <name val="Calibri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Calibri"/>
    </font>
    <font>
      <sz val="10"/>
      <color indexed="8"/>
      <name val="MS Sans Serif"/>
      <charset val="1"/>
    </font>
    <font>
      <sz val="8"/>
      <color indexed="8"/>
      <name val="MS Sans Serif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7" fontId="4" fillId="3" borderId="12" xfId="1" applyNumberFormat="1" applyFont="1" applyFill="1" applyBorder="1" applyAlignment="1">
      <alignment horizontal="center" vertical="center" wrapText="1"/>
    </xf>
    <xf numFmtId="167" fontId="4" fillId="3" borderId="20" xfId="1" applyNumberFormat="1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3" fillId="2" borderId="42" xfId="0" applyFont="1" applyFill="1" applyBorder="1"/>
    <xf numFmtId="0" fontId="9" fillId="4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165" fontId="0" fillId="0" borderId="0" xfId="4" applyFont="1"/>
    <xf numFmtId="0" fontId="3" fillId="3" borderId="12" xfId="0" applyFont="1" applyFill="1" applyBorder="1" applyAlignment="1">
      <alignment vertical="center" wrapText="1"/>
    </xf>
    <xf numFmtId="166" fontId="0" fillId="0" borderId="0" xfId="0" applyNumberFormat="1"/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167" fontId="4" fillId="3" borderId="19" xfId="1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167" fontId="4" fillId="3" borderId="16" xfId="1" applyNumberFormat="1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6" fontId="4" fillId="3" borderId="53" xfId="1" applyNumberFormat="1" applyFont="1" applyFill="1" applyBorder="1" applyAlignment="1">
      <alignment vertical="center" wrapText="1"/>
    </xf>
    <xf numFmtId="166" fontId="4" fillId="3" borderId="51" xfId="1" applyNumberFormat="1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167" fontId="4" fillId="3" borderId="16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7" fontId="4" fillId="3" borderId="51" xfId="1" applyNumberFormat="1" applyFont="1" applyFill="1" applyBorder="1" applyAlignment="1">
      <alignment horizontal="center" vertical="center" wrapText="1"/>
    </xf>
    <xf numFmtId="166" fontId="4" fillId="3" borderId="51" xfId="1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5" fillId="5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167" fontId="4" fillId="3" borderId="12" xfId="1" applyNumberFormat="1" applyFont="1" applyFill="1" applyBorder="1" applyAlignment="1">
      <alignment vertical="center" wrapText="1"/>
    </xf>
    <xf numFmtId="167" fontId="4" fillId="3" borderId="54" xfId="1" applyNumberFormat="1" applyFont="1" applyFill="1" applyBorder="1" applyAlignment="1">
      <alignment horizontal="center" vertical="center" wrapText="1"/>
    </xf>
    <xf numFmtId="167" fontId="4" fillId="3" borderId="56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167" fontId="4" fillId="3" borderId="57" xfId="1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66" fontId="4" fillId="3" borderId="52" xfId="1" applyNumberFormat="1" applyFont="1" applyFill="1" applyBorder="1" applyAlignment="1">
      <alignment horizontal="center" vertical="center" wrapText="1"/>
    </xf>
    <xf numFmtId="166" fontId="4" fillId="3" borderId="59" xfId="1" applyNumberFormat="1" applyFont="1" applyFill="1" applyBorder="1" applyAlignment="1">
      <alignment horizontal="center" vertical="center" wrapText="1"/>
    </xf>
    <xf numFmtId="167" fontId="4" fillId="3" borderId="54" xfId="1" applyNumberFormat="1" applyFont="1" applyFill="1" applyBorder="1" applyAlignment="1">
      <alignment vertical="center" wrapText="1"/>
    </xf>
    <xf numFmtId="167" fontId="4" fillId="3" borderId="56" xfId="1" applyNumberFormat="1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 wrapText="1"/>
    </xf>
    <xf numFmtId="167" fontId="4" fillId="3" borderId="57" xfId="1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4" fillId="3" borderId="56" xfId="1" applyNumberFormat="1" applyFont="1" applyFill="1" applyBorder="1" applyAlignment="1">
      <alignment horizontal="center" vertical="center" wrapText="1"/>
    </xf>
    <xf numFmtId="166" fontId="4" fillId="3" borderId="57" xfId="1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166" fontId="4" fillId="3" borderId="32" xfId="1" applyNumberFormat="1" applyFont="1" applyFill="1" applyBorder="1" applyAlignment="1">
      <alignment horizontal="center" vertical="center" wrapText="1"/>
    </xf>
    <xf numFmtId="167" fontId="4" fillId="3" borderId="52" xfId="1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166" fontId="4" fillId="3" borderId="54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167" fontId="4" fillId="3" borderId="52" xfId="1" applyNumberFormat="1" applyFont="1" applyFill="1" applyBorder="1" applyAlignment="1">
      <alignment vertical="center" wrapText="1"/>
    </xf>
    <xf numFmtId="167" fontId="4" fillId="3" borderId="59" xfId="1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59" xfId="0" applyFont="1" applyFill="1" applyBorder="1" applyAlignment="1">
      <alignment horizontal="center" vertical="center"/>
    </xf>
    <xf numFmtId="165" fontId="0" fillId="0" borderId="0" xfId="0" applyNumberFormat="1"/>
    <xf numFmtId="44" fontId="0" fillId="0" borderId="0" xfId="0" applyNumberFormat="1"/>
    <xf numFmtId="9" fontId="0" fillId="0" borderId="0" xfId="0" applyNumberFormat="1"/>
    <xf numFmtId="167" fontId="4" fillId="3" borderId="51" xfId="1" applyNumberFormat="1" applyFont="1" applyFill="1" applyBorder="1" applyAlignment="1">
      <alignment horizontal="center" vertical="center" wrapText="1"/>
    </xf>
    <xf numFmtId="167" fontId="4" fillId="3" borderId="56" xfId="1" applyNumberFormat="1" applyFont="1" applyFill="1" applyBorder="1" applyAlignment="1">
      <alignment horizontal="center" vertical="center" wrapText="1"/>
    </xf>
    <xf numFmtId="167" fontId="4" fillId="3" borderId="57" xfId="1" applyNumberFormat="1" applyFont="1" applyFill="1" applyBorder="1" applyAlignment="1">
      <alignment horizontal="center" vertical="center" wrapText="1"/>
    </xf>
    <xf numFmtId="167" fontId="4" fillId="3" borderId="59" xfId="1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11" fillId="0" borderId="42" xfId="0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10" fontId="15" fillId="0" borderId="40" xfId="3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0" fontId="13" fillId="7" borderId="40" xfId="3" applyNumberFormat="1" applyFont="1" applyFill="1" applyBorder="1" applyAlignment="1">
      <alignment horizontal="center" vertical="center"/>
    </xf>
    <xf numFmtId="10" fontId="13" fillId="7" borderId="45" xfId="3" applyNumberFormat="1" applyFont="1" applyFill="1" applyBorder="1" applyAlignment="1">
      <alignment horizontal="center" vertical="center"/>
    </xf>
    <xf numFmtId="10" fontId="13" fillId="7" borderId="46" xfId="3" applyNumberFormat="1" applyFont="1" applyFill="1" applyBorder="1" applyAlignment="1">
      <alignment horizontal="center" vertical="center"/>
    </xf>
    <xf numFmtId="9" fontId="13" fillId="7" borderId="45" xfId="3" applyNumberFormat="1" applyFont="1" applyFill="1" applyBorder="1" applyAlignment="1">
      <alignment horizontal="center" vertical="center"/>
    </xf>
    <xf numFmtId="9" fontId="13" fillId="7" borderId="40" xfId="3" applyFont="1" applyFill="1" applyBorder="1" applyAlignment="1">
      <alignment horizontal="center" vertical="center"/>
    </xf>
    <xf numFmtId="9" fontId="13" fillId="7" borderId="45" xfId="3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41" fontId="4" fillId="4" borderId="19" xfId="5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9" fontId="14" fillId="4" borderId="51" xfId="3" applyFont="1" applyFill="1" applyBorder="1" applyAlignment="1">
      <alignment horizontal="center" vertical="center"/>
    </xf>
    <xf numFmtId="10" fontId="14" fillId="4" borderId="51" xfId="3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9" fontId="5" fillId="4" borderId="52" xfId="3" applyFont="1" applyFill="1" applyBorder="1" applyAlignment="1">
      <alignment horizontal="center" vertical="center" wrapText="1"/>
    </xf>
    <xf numFmtId="9" fontId="13" fillId="4" borderId="54" xfId="3" applyFont="1" applyFill="1" applyBorder="1" applyAlignment="1">
      <alignment horizontal="center" vertical="center"/>
    </xf>
    <xf numFmtId="9" fontId="14" fillId="4" borderId="54" xfId="3" applyFont="1" applyFill="1" applyBorder="1" applyAlignment="1">
      <alignment horizontal="center" vertical="center"/>
    </xf>
    <xf numFmtId="9" fontId="14" fillId="2" borderId="54" xfId="3" applyFont="1" applyFill="1" applyBorder="1" applyAlignment="1">
      <alignment horizontal="center" vertical="center"/>
    </xf>
    <xf numFmtId="9" fontId="14" fillId="2" borderId="51" xfId="3" applyFont="1" applyFill="1" applyBorder="1" applyAlignment="1">
      <alignment horizontal="center" vertical="center"/>
    </xf>
    <xf numFmtId="9" fontId="13" fillId="4" borderId="51" xfId="3" applyFont="1" applyFill="1" applyBorder="1" applyAlignment="1">
      <alignment horizontal="center" vertical="center"/>
    </xf>
    <xf numFmtId="9" fontId="14" fillId="2" borderId="53" xfId="3" applyFont="1" applyFill="1" applyBorder="1" applyAlignment="1">
      <alignment horizontal="center" vertical="center"/>
    </xf>
    <xf numFmtId="9" fontId="13" fillId="2" borderId="52" xfId="3" applyFont="1" applyFill="1" applyBorder="1" applyAlignment="1">
      <alignment horizontal="center" vertical="center"/>
    </xf>
    <xf numFmtId="9" fontId="13" fillId="2" borderId="53" xfId="3" applyFont="1" applyFill="1" applyBorder="1" applyAlignment="1">
      <alignment horizontal="center" vertical="center"/>
    </xf>
    <xf numFmtId="9" fontId="14" fillId="4" borderId="30" xfId="3" applyFont="1" applyFill="1" applyBorder="1" applyAlignment="1">
      <alignment horizontal="center" vertical="center"/>
    </xf>
    <xf numFmtId="9" fontId="14" fillId="2" borderId="32" xfId="3" applyFont="1" applyFill="1" applyBorder="1" applyAlignment="1">
      <alignment horizontal="center" vertical="center"/>
    </xf>
    <xf numFmtId="9" fontId="14" fillId="2" borderId="52" xfId="3" applyFont="1" applyFill="1" applyBorder="1" applyAlignment="1">
      <alignment horizontal="center" vertical="center"/>
    </xf>
    <xf numFmtId="9" fontId="13" fillId="2" borderId="51" xfId="3" applyFont="1" applyFill="1" applyBorder="1" applyAlignment="1">
      <alignment horizontal="center" vertical="center"/>
    </xf>
    <xf numFmtId="9" fontId="13" fillId="4" borderId="53" xfId="3" applyFont="1" applyFill="1" applyBorder="1" applyAlignment="1">
      <alignment horizontal="center" vertical="center"/>
    </xf>
    <xf numFmtId="10" fontId="14" fillId="4" borderId="56" xfId="0" applyNumberFormat="1" applyFont="1" applyFill="1" applyBorder="1" applyAlignment="1">
      <alignment horizontal="center" vertical="center"/>
    </xf>
    <xf numFmtId="10" fontId="14" fillId="4" borderId="57" xfId="0" applyNumberFormat="1" applyFont="1" applyFill="1" applyBorder="1" applyAlignment="1">
      <alignment horizontal="center" vertical="center"/>
    </xf>
    <xf numFmtId="10" fontId="13" fillId="2" borderId="5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10" fontId="13" fillId="7" borderId="5" xfId="3" applyNumberFormat="1" applyFont="1" applyFill="1" applyBorder="1" applyAlignment="1">
      <alignment horizontal="center" vertical="center"/>
    </xf>
    <xf numFmtId="10" fontId="13" fillId="7" borderId="64" xfId="3" applyNumberFormat="1" applyFont="1" applyFill="1" applyBorder="1" applyAlignment="1">
      <alignment horizontal="center" vertical="center" wrapText="1"/>
    </xf>
    <xf numFmtId="10" fontId="13" fillId="7" borderId="44" xfId="3" applyNumberFormat="1" applyFont="1" applyFill="1" applyBorder="1" applyAlignment="1">
      <alignment horizontal="center" vertical="center"/>
    </xf>
    <xf numFmtId="10" fontId="13" fillId="7" borderId="65" xfId="3" applyNumberFormat="1" applyFont="1" applyFill="1" applyBorder="1" applyAlignment="1">
      <alignment horizontal="center" vertical="center"/>
    </xf>
    <xf numFmtId="10" fontId="13" fillId="7" borderId="5" xfId="3" applyNumberFormat="1" applyFont="1" applyFill="1" applyBorder="1" applyAlignment="1">
      <alignment horizontal="center" vertical="center" wrapText="1"/>
    </xf>
    <xf numFmtId="10" fontId="13" fillId="7" borderId="23" xfId="3" applyNumberFormat="1" applyFont="1" applyFill="1" applyBorder="1" applyAlignment="1">
      <alignment vertical="center" wrapText="1"/>
    </xf>
    <xf numFmtId="10" fontId="13" fillId="7" borderId="66" xfId="3" applyNumberFormat="1" applyFont="1" applyFill="1" applyBorder="1" applyAlignment="1">
      <alignment horizontal="center" vertical="center"/>
    </xf>
    <xf numFmtId="168" fontId="13" fillId="7" borderId="23" xfId="1" applyNumberFormat="1" applyFont="1" applyFill="1" applyBorder="1" applyAlignment="1">
      <alignment vertical="center" wrapText="1"/>
    </xf>
    <xf numFmtId="10" fontId="13" fillId="7" borderId="23" xfId="3" applyNumberFormat="1" applyFont="1" applyFill="1" applyBorder="1" applyAlignment="1">
      <alignment horizontal="center" vertical="center"/>
    </xf>
    <xf numFmtId="10" fontId="13" fillId="7" borderId="64" xfId="3" applyNumberFormat="1" applyFont="1" applyFill="1" applyBorder="1" applyAlignment="1">
      <alignment horizontal="center" vertical="center"/>
    </xf>
    <xf numFmtId="168" fontId="13" fillId="7" borderId="64" xfId="3" applyNumberFormat="1" applyFont="1" applyFill="1" applyBorder="1" applyAlignment="1">
      <alignment horizontal="center" vertical="center"/>
    </xf>
    <xf numFmtId="10" fontId="13" fillId="7" borderId="46" xfId="3" applyNumberFormat="1" applyFont="1" applyFill="1" applyBorder="1" applyAlignment="1">
      <alignment horizontal="center" vertical="center" wrapText="1"/>
    </xf>
    <xf numFmtId="10" fontId="13" fillId="7" borderId="23" xfId="3" applyNumberFormat="1" applyFont="1" applyFill="1" applyBorder="1" applyAlignment="1">
      <alignment horizontal="center" vertical="center" wrapText="1"/>
    </xf>
    <xf numFmtId="10" fontId="13" fillId="7" borderId="44" xfId="3" applyNumberFormat="1" applyFont="1" applyFill="1" applyBorder="1" applyAlignment="1">
      <alignment horizontal="center" vertical="center" wrapText="1"/>
    </xf>
    <xf numFmtId="10" fontId="13" fillId="7" borderId="66" xfId="3" applyNumberFormat="1" applyFont="1" applyFill="1" applyBorder="1" applyAlignment="1">
      <alignment horizontal="center" vertical="center" wrapText="1"/>
    </xf>
    <xf numFmtId="10" fontId="13" fillId="7" borderId="16" xfId="3" applyNumberFormat="1" applyFont="1" applyFill="1" applyBorder="1" applyAlignment="1">
      <alignment horizontal="center" vertical="center"/>
    </xf>
    <xf numFmtId="10" fontId="13" fillId="7" borderId="16" xfId="3" applyNumberFormat="1" applyFont="1" applyFill="1" applyBorder="1" applyAlignment="1">
      <alignment horizontal="center" vertical="center" wrapText="1"/>
    </xf>
    <xf numFmtId="168" fontId="13" fillId="7" borderId="16" xfId="1" applyNumberFormat="1" applyFont="1" applyFill="1" applyBorder="1" applyAlignment="1">
      <alignment horizontal="center" vertical="center"/>
    </xf>
    <xf numFmtId="10" fontId="13" fillId="7" borderId="24" xfId="3" applyNumberFormat="1" applyFont="1" applyFill="1" applyBorder="1" applyAlignment="1">
      <alignment horizontal="center" vertical="center" wrapText="1"/>
    </xf>
    <xf numFmtId="9" fontId="13" fillId="7" borderId="45" xfId="3" applyNumberFormat="1" applyFont="1" applyFill="1" applyBorder="1" applyAlignment="1">
      <alignment horizontal="center" vertical="center" wrapText="1"/>
    </xf>
    <xf numFmtId="10" fontId="13" fillId="7" borderId="19" xfId="3" applyNumberFormat="1" applyFont="1" applyFill="1" applyBorder="1" applyAlignment="1">
      <alignment horizontal="center" vertical="center"/>
    </xf>
    <xf numFmtId="168" fontId="13" fillId="7" borderId="19" xfId="1" applyNumberFormat="1" applyFont="1" applyFill="1" applyBorder="1" applyAlignment="1">
      <alignment horizontal="center" vertical="center"/>
    </xf>
    <xf numFmtId="9" fontId="13" fillId="7" borderId="16" xfId="3" applyNumberFormat="1" applyFont="1" applyFill="1" applyBorder="1" applyAlignment="1">
      <alignment horizontal="center" vertical="center"/>
    </xf>
    <xf numFmtId="9" fontId="13" fillId="7" borderId="16" xfId="3" applyNumberFormat="1" applyFont="1" applyFill="1" applyBorder="1" applyAlignment="1">
      <alignment horizontal="center" vertical="center" wrapText="1"/>
    </xf>
    <xf numFmtId="168" fontId="13" fillId="7" borderId="24" xfId="1" applyNumberFormat="1" applyFont="1" applyFill="1" applyBorder="1" applyAlignment="1">
      <alignment horizontal="center" vertical="center"/>
    </xf>
    <xf numFmtId="0" fontId="13" fillId="7" borderId="63" xfId="3" applyNumberFormat="1" applyFont="1" applyFill="1" applyBorder="1" applyAlignment="1">
      <alignment horizontal="center" vertical="center"/>
    </xf>
    <xf numFmtId="10" fontId="13" fillId="7" borderId="63" xfId="3" applyNumberFormat="1" applyFont="1" applyFill="1" applyBorder="1" applyAlignment="1">
      <alignment horizontal="center" vertical="center"/>
    </xf>
    <xf numFmtId="10" fontId="13" fillId="7" borderId="49" xfId="3" applyNumberFormat="1" applyFont="1" applyFill="1" applyBorder="1" applyAlignment="1">
      <alignment horizontal="center" vertical="center"/>
    </xf>
    <xf numFmtId="168" fontId="13" fillId="7" borderId="67" xfId="3" applyNumberFormat="1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wrapText="1"/>
    </xf>
    <xf numFmtId="9" fontId="23" fillId="0" borderId="16" xfId="3" applyFont="1" applyBorder="1" applyAlignment="1">
      <alignment horizontal="center" vertical="center" wrapText="1"/>
    </xf>
    <xf numFmtId="9" fontId="23" fillId="0" borderId="16" xfId="3" applyFont="1" applyBorder="1" applyAlignment="1">
      <alignment vertical="center" wrapText="1"/>
    </xf>
    <xf numFmtId="0" fontId="0" fillId="0" borderId="16" xfId="0" applyBorder="1"/>
    <xf numFmtId="10" fontId="0" fillId="0" borderId="16" xfId="0" applyNumberFormat="1" applyBorder="1"/>
    <xf numFmtId="166" fontId="11" fillId="0" borderId="16" xfId="0" applyNumberFormat="1" applyFont="1" applyBorder="1" applyAlignment="1">
      <alignment vertical="center"/>
    </xf>
    <xf numFmtId="44" fontId="11" fillId="0" borderId="16" xfId="0" applyNumberFormat="1" applyFont="1" applyBorder="1" applyAlignment="1">
      <alignment vertical="center"/>
    </xf>
    <xf numFmtId="44" fontId="12" fillId="0" borderId="16" xfId="0" applyNumberFormat="1" applyFont="1" applyBorder="1" applyAlignment="1">
      <alignment vertical="center"/>
    </xf>
    <xf numFmtId="10" fontId="12" fillId="0" borderId="16" xfId="3" applyNumberFormat="1" applyFont="1" applyBorder="1" applyAlignment="1">
      <alignment horizontal="center" vertical="center"/>
    </xf>
    <xf numFmtId="168" fontId="12" fillId="0" borderId="16" xfId="3" applyNumberFormat="1" applyFont="1" applyBorder="1" applyAlignment="1">
      <alignment horizontal="center" vertical="center"/>
    </xf>
    <xf numFmtId="9" fontId="12" fillId="0" borderId="16" xfId="3" applyFont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19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9" fontId="4" fillId="4" borderId="13" xfId="0" applyNumberFormat="1" applyFont="1" applyFill="1" applyBorder="1" applyAlignment="1">
      <alignment horizontal="center" vertical="center"/>
    </xf>
    <xf numFmtId="169" fontId="4" fillId="4" borderId="18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10" fontId="13" fillId="7" borderId="8" xfId="3" applyNumberFormat="1" applyFont="1" applyFill="1" applyBorder="1" applyAlignment="1">
      <alignment horizontal="center" vertical="center"/>
    </xf>
    <xf numFmtId="10" fontId="13" fillId="7" borderId="44" xfId="3" applyNumberFormat="1" applyFont="1" applyFill="1" applyBorder="1" applyAlignment="1">
      <alignment horizontal="center" vertical="center"/>
    </xf>
    <xf numFmtId="10" fontId="13" fillId="7" borderId="8" xfId="3" applyNumberFormat="1" applyFont="1" applyFill="1" applyBorder="1" applyAlignment="1">
      <alignment horizontal="center" vertical="center" wrapText="1"/>
    </xf>
    <xf numFmtId="10" fontId="13" fillId="7" borderId="44" xfId="3" applyNumberFormat="1" applyFont="1" applyFill="1" applyBorder="1" applyAlignment="1">
      <alignment horizontal="center" vertical="center" wrapText="1"/>
    </xf>
    <xf numFmtId="168" fontId="13" fillId="7" borderId="8" xfId="1" applyNumberFormat="1" applyFont="1" applyFill="1" applyBorder="1" applyAlignment="1">
      <alignment horizontal="center" vertical="center" wrapText="1"/>
    </xf>
    <xf numFmtId="168" fontId="13" fillId="7" borderId="44" xfId="1" applyNumberFormat="1" applyFont="1" applyFill="1" applyBorder="1" applyAlignment="1">
      <alignment horizontal="center" vertical="center" wrapText="1"/>
    </xf>
    <xf numFmtId="168" fontId="13" fillId="7" borderId="43" xfId="1" applyNumberFormat="1" applyFont="1" applyFill="1" applyBorder="1" applyAlignment="1">
      <alignment horizontal="center" vertical="center" wrapText="1"/>
    </xf>
    <xf numFmtId="168" fontId="13" fillId="7" borderId="60" xfId="1" applyNumberFormat="1" applyFont="1" applyFill="1" applyBorder="1" applyAlignment="1">
      <alignment horizontal="center" vertical="center" wrapText="1"/>
    </xf>
    <xf numFmtId="9" fontId="23" fillId="0" borderId="16" xfId="3" applyFont="1" applyBorder="1" applyAlignment="1">
      <alignment horizontal="center" vertical="center" wrapText="1"/>
    </xf>
    <xf numFmtId="9" fontId="13" fillId="4" borderId="4" xfId="3" applyFont="1" applyFill="1" applyBorder="1" applyAlignment="1">
      <alignment horizontal="center" vertical="center"/>
    </xf>
    <xf numFmtId="9" fontId="13" fillId="4" borderId="7" xfId="3" applyFont="1" applyFill="1" applyBorder="1" applyAlignment="1">
      <alignment horizontal="center" vertical="center"/>
    </xf>
    <xf numFmtId="9" fontId="13" fillId="4" borderId="9" xfId="3" applyFont="1" applyFill="1" applyBorder="1" applyAlignment="1">
      <alignment horizontal="center" vertical="center"/>
    </xf>
    <xf numFmtId="9" fontId="13" fillId="4" borderId="4" xfId="3" applyFont="1" applyFill="1" applyBorder="1" applyAlignment="1">
      <alignment horizontal="center" vertical="center" wrapText="1"/>
    </xf>
    <xf numFmtId="9" fontId="13" fillId="4" borderId="7" xfId="3" applyFont="1" applyFill="1" applyBorder="1" applyAlignment="1">
      <alignment horizontal="center" vertical="center" wrapText="1"/>
    </xf>
    <xf numFmtId="9" fontId="13" fillId="4" borderId="9" xfId="3" applyFont="1" applyFill="1" applyBorder="1" applyAlignment="1">
      <alignment horizontal="center" vertical="center" wrapText="1"/>
    </xf>
    <xf numFmtId="9" fontId="14" fillId="4" borderId="4" xfId="3" applyFont="1" applyFill="1" applyBorder="1" applyAlignment="1">
      <alignment horizontal="center" vertical="center"/>
    </xf>
    <xf numFmtId="9" fontId="14" fillId="4" borderId="7" xfId="3" applyFont="1" applyFill="1" applyBorder="1" applyAlignment="1">
      <alignment horizontal="center" vertical="center"/>
    </xf>
    <xf numFmtId="9" fontId="14" fillId="4" borderId="9" xfId="3" applyFont="1" applyFill="1" applyBorder="1" applyAlignment="1">
      <alignment horizontal="center" vertical="center"/>
    </xf>
    <xf numFmtId="9" fontId="14" fillId="4" borderId="55" xfId="3" applyFont="1" applyFill="1" applyBorder="1" applyAlignment="1">
      <alignment horizontal="center" vertical="center"/>
    </xf>
    <xf numFmtId="9" fontId="14" fillId="4" borderId="58" xfId="3" applyFont="1" applyFill="1" applyBorder="1" applyAlignment="1">
      <alignment horizontal="center" vertical="center"/>
    </xf>
    <xf numFmtId="9" fontId="13" fillId="2" borderId="55" xfId="3" applyFont="1" applyFill="1" applyBorder="1" applyAlignment="1">
      <alignment horizontal="center" vertical="center"/>
    </xf>
    <xf numFmtId="9" fontId="13" fillId="2" borderId="62" xfId="3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 wrapText="1"/>
    </xf>
    <xf numFmtId="0" fontId="20" fillId="0" borderId="20" xfId="6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9" fontId="13" fillId="4" borderId="61" xfId="0" applyNumberFormat="1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9" fontId="14" fillId="2" borderId="55" xfId="3" applyFont="1" applyFill="1" applyBorder="1" applyAlignment="1">
      <alignment horizontal="center" vertical="center"/>
    </xf>
    <xf numFmtId="9" fontId="14" fillId="2" borderId="58" xfId="3" applyFont="1" applyFill="1" applyBorder="1" applyAlignment="1">
      <alignment horizontal="center" vertical="center"/>
    </xf>
    <xf numFmtId="10" fontId="14" fillId="4" borderId="55" xfId="3" applyNumberFormat="1" applyFont="1" applyFill="1" applyBorder="1" applyAlignment="1">
      <alignment horizontal="center" vertical="center"/>
    </xf>
    <xf numFmtId="10" fontId="14" fillId="4" borderId="58" xfId="3" applyNumberFormat="1" applyFont="1" applyFill="1" applyBorder="1" applyAlignment="1">
      <alignment horizontal="center" vertical="center"/>
    </xf>
    <xf numFmtId="2" fontId="14" fillId="4" borderId="55" xfId="0" applyNumberFormat="1" applyFont="1" applyFill="1" applyBorder="1" applyAlignment="1">
      <alignment horizontal="center" vertical="center"/>
    </xf>
    <xf numFmtId="2" fontId="14" fillId="4" borderId="38" xfId="0" applyNumberFormat="1" applyFont="1" applyFill="1" applyBorder="1" applyAlignment="1">
      <alignment horizontal="center" vertical="center"/>
    </xf>
    <xf numFmtId="2" fontId="14" fillId="4" borderId="58" xfId="0" applyNumberFormat="1" applyFont="1" applyFill="1" applyBorder="1" applyAlignment="1">
      <alignment horizontal="center" vertical="center"/>
    </xf>
    <xf numFmtId="9" fontId="5" fillId="4" borderId="61" xfId="3" applyFont="1" applyFill="1" applyBorder="1" applyAlignment="1">
      <alignment horizontal="center" vertical="center" wrapText="1"/>
    </xf>
    <xf numFmtId="9" fontId="5" fillId="4" borderId="58" xfId="3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7" fontId="4" fillId="3" borderId="56" xfId="1" applyNumberFormat="1" applyFont="1" applyFill="1" applyBorder="1" applyAlignment="1">
      <alignment horizontal="center" vertical="center" wrapText="1"/>
    </xf>
    <xf numFmtId="167" fontId="4" fillId="3" borderId="57" xfId="1" applyNumberFormat="1" applyFont="1" applyFill="1" applyBorder="1" applyAlignment="1">
      <alignment horizontal="center" vertical="center" wrapText="1"/>
    </xf>
    <xf numFmtId="167" fontId="4" fillId="3" borderId="32" xfId="1" applyNumberFormat="1" applyFont="1" applyFill="1" applyBorder="1" applyAlignment="1">
      <alignment horizontal="center" vertical="center" wrapText="1"/>
    </xf>
    <xf numFmtId="167" fontId="4" fillId="3" borderId="27" xfId="1" applyNumberFormat="1" applyFont="1" applyFill="1" applyBorder="1" applyAlignment="1">
      <alignment horizontal="center" vertical="center" wrapText="1"/>
    </xf>
    <xf numFmtId="166" fontId="13" fillId="7" borderId="40" xfId="0" applyNumberFormat="1" applyFont="1" applyFill="1" applyBorder="1" applyAlignment="1">
      <alignment horizontal="center" vertical="center"/>
    </xf>
    <xf numFmtId="166" fontId="13" fillId="7" borderId="45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10" fontId="13" fillId="7" borderId="48" xfId="3" applyNumberFormat="1" applyFont="1" applyFill="1" applyBorder="1" applyAlignment="1">
      <alignment horizontal="center" vertical="center"/>
    </xf>
    <xf numFmtId="10" fontId="13" fillId="7" borderId="0" xfId="3" applyNumberFormat="1" applyFont="1" applyFill="1" applyBorder="1" applyAlignment="1">
      <alignment horizontal="center" vertical="center"/>
    </xf>
    <xf numFmtId="10" fontId="13" fillId="7" borderId="45" xfId="3" applyNumberFormat="1" applyFont="1" applyFill="1" applyBorder="1" applyAlignment="1">
      <alignment horizontal="center" vertical="center"/>
    </xf>
    <xf numFmtId="10" fontId="13" fillId="7" borderId="46" xfId="3" applyNumberFormat="1" applyFont="1" applyFill="1" applyBorder="1" applyAlignment="1">
      <alignment horizontal="center" vertical="center"/>
    </xf>
    <xf numFmtId="166" fontId="2" fillId="0" borderId="40" xfId="0" applyNumberFormat="1" applyFont="1" applyFill="1" applyBorder="1" applyAlignment="1">
      <alignment horizontal="center" vertical="center"/>
    </xf>
    <xf numFmtId="166" fontId="2" fillId="0" borderId="45" xfId="0" applyNumberFormat="1" applyFont="1" applyFill="1" applyBorder="1" applyAlignment="1">
      <alignment horizontal="center" vertical="center"/>
    </xf>
    <xf numFmtId="166" fontId="2" fillId="0" borderId="46" xfId="0" applyNumberFormat="1" applyFont="1" applyFill="1" applyBorder="1" applyAlignment="1">
      <alignment horizontal="center" vertical="center"/>
    </xf>
    <xf numFmtId="166" fontId="13" fillId="7" borderId="46" xfId="0" applyNumberFormat="1" applyFont="1" applyFill="1" applyBorder="1" applyAlignment="1">
      <alignment horizontal="center" vertical="center"/>
    </xf>
    <xf numFmtId="10" fontId="13" fillId="7" borderId="40" xfId="3" applyNumberFormat="1" applyFont="1" applyFill="1" applyBorder="1" applyAlignment="1">
      <alignment horizontal="center" vertical="center"/>
    </xf>
    <xf numFmtId="9" fontId="13" fillId="7" borderId="45" xfId="3" applyNumberFormat="1" applyFont="1" applyFill="1" applyBorder="1" applyAlignment="1">
      <alignment horizontal="center" vertical="center"/>
    </xf>
    <xf numFmtId="9" fontId="13" fillId="7" borderId="0" xfId="3" applyNumberFormat="1" applyFont="1" applyFill="1" applyBorder="1" applyAlignment="1">
      <alignment horizontal="center" vertical="center"/>
    </xf>
    <xf numFmtId="167" fontId="4" fillId="3" borderId="16" xfId="1" applyNumberFormat="1" applyFont="1" applyFill="1" applyBorder="1" applyAlignment="1">
      <alignment horizontal="center" vertical="center" wrapText="1"/>
    </xf>
    <xf numFmtId="167" fontId="4" fillId="3" borderId="20" xfId="1" applyNumberFormat="1" applyFont="1" applyFill="1" applyBorder="1" applyAlignment="1">
      <alignment horizontal="center" vertical="center" wrapText="1"/>
    </xf>
    <xf numFmtId="167" fontId="4" fillId="3" borderId="51" xfId="1" applyNumberFormat="1" applyFont="1" applyFill="1" applyBorder="1" applyAlignment="1">
      <alignment horizontal="center" vertical="center" wrapText="1"/>
    </xf>
    <xf numFmtId="167" fontId="4" fillId="3" borderId="52" xfId="1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7" fontId="4" fillId="3" borderId="59" xfId="1" applyNumberFormat="1" applyFont="1" applyFill="1" applyBorder="1" applyAlignment="1">
      <alignment horizontal="center" vertical="center" wrapText="1"/>
    </xf>
    <xf numFmtId="167" fontId="4" fillId="3" borderId="19" xfId="1" applyNumberFormat="1" applyFont="1" applyFill="1" applyBorder="1" applyAlignment="1">
      <alignment horizontal="center" vertical="center" wrapText="1"/>
    </xf>
    <xf numFmtId="167" fontId="4" fillId="3" borderId="17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6" fontId="4" fillId="3" borderId="57" xfId="1" applyNumberFormat="1" applyFont="1" applyFill="1" applyBorder="1" applyAlignment="1">
      <alignment horizontal="center" vertical="center" wrapText="1"/>
    </xf>
    <xf numFmtId="166" fontId="4" fillId="3" borderId="59" xfId="1" applyNumberFormat="1" applyFont="1" applyFill="1" applyBorder="1" applyAlignment="1">
      <alignment horizontal="center" vertical="center" wrapText="1"/>
    </xf>
    <xf numFmtId="166" fontId="4" fillId="3" borderId="51" xfId="1" applyNumberFormat="1" applyFont="1" applyFill="1" applyBorder="1" applyAlignment="1">
      <alignment horizontal="center" vertical="center" wrapText="1"/>
    </xf>
    <xf numFmtId="166" fontId="4" fillId="3" borderId="52" xfId="1" applyNumberFormat="1" applyFont="1" applyFill="1" applyBorder="1" applyAlignment="1">
      <alignment horizontal="center" vertical="center" wrapText="1"/>
    </xf>
    <xf numFmtId="9" fontId="13" fillId="7" borderId="40" xfId="3" applyFont="1" applyFill="1" applyBorder="1" applyAlignment="1">
      <alignment horizontal="center" vertical="center"/>
    </xf>
    <xf numFmtId="9" fontId="13" fillId="7" borderId="45" xfId="3" applyFont="1" applyFill="1" applyBorder="1" applyAlignment="1">
      <alignment horizontal="center" vertical="center"/>
    </xf>
    <xf numFmtId="9" fontId="13" fillId="7" borderId="46" xfId="3" applyFont="1" applyFill="1" applyBorder="1" applyAlignment="1">
      <alignment horizontal="center" vertical="center"/>
    </xf>
    <xf numFmtId="10" fontId="13" fillId="7" borderId="4" xfId="3" applyNumberFormat="1" applyFont="1" applyFill="1" applyBorder="1" applyAlignment="1">
      <alignment horizontal="center" vertical="center"/>
    </xf>
    <xf numFmtId="10" fontId="13" fillId="7" borderId="4" xfId="3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7" fontId="4" fillId="3" borderId="12" xfId="1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7" fontId="4" fillId="3" borderId="55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166" fontId="4" fillId="3" borderId="53" xfId="1" applyNumberFormat="1" applyFont="1" applyFill="1" applyBorder="1" applyAlignment="1">
      <alignment horizontal="center" vertical="center" wrapText="1"/>
    </xf>
    <xf numFmtId="166" fontId="4" fillId="3" borderId="27" xfId="1" applyNumberFormat="1" applyFont="1" applyFill="1" applyBorder="1" applyAlignment="1">
      <alignment horizontal="center" vertical="center" wrapText="1"/>
    </xf>
    <xf numFmtId="166" fontId="4" fillId="3" borderId="3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6" fontId="2" fillId="7" borderId="45" xfId="0" applyNumberFormat="1" applyFont="1" applyFill="1" applyBorder="1" applyAlignment="1">
      <alignment horizontal="center" vertical="center"/>
    </xf>
    <xf numFmtId="166" fontId="2" fillId="7" borderId="4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4" fillId="3" borderId="18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9" fontId="22" fillId="0" borderId="16" xfId="3" applyFont="1" applyBorder="1" applyAlignment="1">
      <alignment horizontal="center" vertical="center"/>
    </xf>
    <xf numFmtId="167" fontId="4" fillId="3" borderId="13" xfId="1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9" fontId="14" fillId="4" borderId="61" xfId="3" applyFont="1" applyFill="1" applyBorder="1" applyAlignment="1">
      <alignment horizontal="center" vertical="center"/>
    </xf>
    <xf numFmtId="9" fontId="13" fillId="2" borderId="58" xfId="3" applyFont="1" applyFill="1" applyBorder="1" applyAlignment="1">
      <alignment horizontal="center" vertical="center"/>
    </xf>
  </cellXfs>
  <cellStyles count="7">
    <cellStyle name="Millares" xfId="4" builtinId="3"/>
    <cellStyle name="Millares [0]" xfId="5" builtinId="6"/>
    <cellStyle name="Millares 2" xfId="2"/>
    <cellStyle name="Moneda" xfId="1" builtinId="4"/>
    <cellStyle name="Normal" xfId="0" builtinId="0"/>
    <cellStyle name="Normal 2" xfId="6"/>
    <cellStyle name="Porcentaje" xfId="3" builtinId="5"/>
  </cellStyles>
  <dxfs count="0"/>
  <tableStyles count="0" defaultTableStyle="TableStyleMedium2" defaultPivotStyle="PivotStyleLight16"/>
  <colors>
    <mruColors>
      <color rgb="FFB2D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T67"/>
  <sheetViews>
    <sheetView tabSelected="1" topLeftCell="R56" zoomScale="98" zoomScaleNormal="98" zoomScaleSheetLayoutView="64" workbookViewId="0">
      <selection activeCell="X53" sqref="X53:X58"/>
    </sheetView>
  </sheetViews>
  <sheetFormatPr baseColWidth="10" defaultColWidth="11.42578125" defaultRowHeight="11.25"/>
  <cols>
    <col min="1" max="2" width="0" style="5" hidden="1" customWidth="1"/>
    <col min="3" max="3" width="18.85546875" style="5" customWidth="1"/>
    <col min="4" max="4" width="17.7109375" style="5" customWidth="1"/>
    <col min="5" max="5" width="17.28515625" style="5" customWidth="1"/>
    <col min="6" max="12" width="13.7109375" style="5" customWidth="1"/>
    <col min="13" max="13" width="17" style="5" customWidth="1"/>
    <col min="14" max="14" width="13.7109375" style="5" customWidth="1"/>
    <col min="15" max="17" width="21.42578125" style="5" customWidth="1"/>
    <col min="18" max="19" width="23.85546875" style="5" customWidth="1"/>
    <col min="20" max="21" width="26.140625" style="5" customWidth="1"/>
    <col min="22" max="22" width="21.42578125" style="5" customWidth="1"/>
    <col min="23" max="24" width="18.140625" style="5" customWidth="1"/>
    <col min="25" max="25" width="21.5703125" style="5" customWidth="1"/>
    <col min="26" max="26" width="13.7109375" style="5" customWidth="1"/>
    <col min="27" max="27" width="18.42578125" style="5" customWidth="1"/>
    <col min="28" max="28" width="14.28515625" style="5" customWidth="1"/>
    <col min="29" max="29" width="16" style="5" customWidth="1"/>
    <col min="30" max="30" width="25.28515625" style="5" customWidth="1"/>
    <col min="31" max="31" width="24.85546875" style="5" customWidth="1"/>
    <col min="32" max="32" width="20.140625" style="5" customWidth="1"/>
    <col min="33" max="33" width="19.28515625" style="5" customWidth="1"/>
    <col min="34" max="34" width="12.5703125" style="5" customWidth="1"/>
    <col min="35" max="35" width="16.7109375" style="5" customWidth="1"/>
    <col min="36" max="36" width="34.85546875" style="5" customWidth="1"/>
    <col min="37" max="40" width="22.42578125" style="5" customWidth="1"/>
    <col min="41" max="41" width="27.5703125" style="5" customWidth="1"/>
    <col min="42" max="42" width="24.140625" style="5" customWidth="1"/>
    <col min="43" max="16384" width="11.42578125" style="5"/>
  </cols>
  <sheetData>
    <row r="1" spans="3:42" ht="29.25" customHeight="1" thickBot="1">
      <c r="F1" s="5" t="s">
        <v>182</v>
      </c>
    </row>
    <row r="2" spans="3:42" ht="30" customHeight="1" thickBot="1">
      <c r="C2" s="395" t="s">
        <v>0</v>
      </c>
      <c r="D2" s="396"/>
      <c r="E2" s="396"/>
      <c r="F2" s="397"/>
      <c r="G2" s="306" t="s">
        <v>186</v>
      </c>
      <c r="H2" s="308" t="s">
        <v>187</v>
      </c>
      <c r="I2" s="310" t="s">
        <v>188</v>
      </c>
      <c r="J2" s="310" t="s">
        <v>189</v>
      </c>
      <c r="K2" s="310" t="s">
        <v>190</v>
      </c>
      <c r="L2" s="312" t="s">
        <v>191</v>
      </c>
      <c r="M2" s="314" t="s">
        <v>192</v>
      </c>
      <c r="N2" s="314" t="s">
        <v>193</v>
      </c>
      <c r="O2" s="306" t="s">
        <v>194</v>
      </c>
      <c r="P2" s="273" t="s">
        <v>114</v>
      </c>
      <c r="Q2" s="318" t="s">
        <v>119</v>
      </c>
      <c r="R2" s="266" t="s">
        <v>195</v>
      </c>
      <c r="S2" s="266" t="s">
        <v>196</v>
      </c>
      <c r="T2" s="266" t="s">
        <v>197</v>
      </c>
      <c r="U2" s="266" t="s">
        <v>254</v>
      </c>
      <c r="V2" s="273" t="s">
        <v>255</v>
      </c>
      <c r="W2" s="273" t="s">
        <v>1</v>
      </c>
      <c r="X2" s="273" t="s">
        <v>256</v>
      </c>
      <c r="Y2" s="273" t="s">
        <v>114</v>
      </c>
      <c r="Z2" s="273" t="s">
        <v>2</v>
      </c>
      <c r="AA2" s="399" t="s">
        <v>132</v>
      </c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1"/>
    </row>
    <row r="3" spans="3:42" ht="66.75" customHeight="1" thickBot="1">
      <c r="C3" s="6" t="s">
        <v>181</v>
      </c>
      <c r="D3" s="6" t="s">
        <v>3</v>
      </c>
      <c r="E3" s="6" t="s">
        <v>4</v>
      </c>
      <c r="F3" s="4" t="s">
        <v>5</v>
      </c>
      <c r="G3" s="307"/>
      <c r="H3" s="309"/>
      <c r="I3" s="311"/>
      <c r="J3" s="311"/>
      <c r="K3" s="311"/>
      <c r="L3" s="313"/>
      <c r="M3" s="315"/>
      <c r="N3" s="315"/>
      <c r="O3" s="316"/>
      <c r="P3" s="317"/>
      <c r="Q3" s="319"/>
      <c r="R3" s="267"/>
      <c r="S3" s="267"/>
      <c r="T3" s="267"/>
      <c r="U3" s="267"/>
      <c r="V3" s="274"/>
      <c r="W3" s="317"/>
      <c r="X3" s="317"/>
      <c r="Y3" s="317"/>
      <c r="Z3" s="274"/>
      <c r="AA3" s="22" t="s">
        <v>6</v>
      </c>
      <c r="AB3" s="22" t="s">
        <v>133</v>
      </c>
      <c r="AC3" s="40" t="s">
        <v>151</v>
      </c>
      <c r="AD3" s="60" t="s">
        <v>152</v>
      </c>
      <c r="AE3" s="54" t="s">
        <v>178</v>
      </c>
      <c r="AF3" s="60" t="s">
        <v>153</v>
      </c>
      <c r="AG3" s="55" t="s">
        <v>258</v>
      </c>
      <c r="AH3" s="60" t="s">
        <v>259</v>
      </c>
      <c r="AI3" s="122" t="s">
        <v>198</v>
      </c>
      <c r="AJ3" s="122" t="s">
        <v>199</v>
      </c>
      <c r="AK3" s="122" t="s">
        <v>6</v>
      </c>
      <c r="AL3" s="122" t="s">
        <v>203</v>
      </c>
      <c r="AM3" s="122" t="s">
        <v>204</v>
      </c>
      <c r="AN3" s="207" t="s">
        <v>205</v>
      </c>
      <c r="AO3" s="122"/>
      <c r="AP3" s="56" t="s">
        <v>122</v>
      </c>
    </row>
    <row r="4" spans="3:42" ht="58.5" customHeight="1">
      <c r="C4" s="360" t="s">
        <v>7</v>
      </c>
      <c r="D4" s="360" t="s">
        <v>8</v>
      </c>
      <c r="E4" s="362" t="s">
        <v>9</v>
      </c>
      <c r="F4" s="418" t="s">
        <v>10</v>
      </c>
      <c r="G4" s="157"/>
      <c r="H4" s="157"/>
      <c r="I4" s="157"/>
      <c r="J4" s="157"/>
      <c r="K4" s="157"/>
      <c r="L4" s="157"/>
      <c r="M4" s="157"/>
      <c r="N4" s="157"/>
      <c r="O4" s="1" t="s">
        <v>12</v>
      </c>
      <c r="P4" s="45" t="s">
        <v>99</v>
      </c>
      <c r="Q4" s="10">
        <v>1</v>
      </c>
      <c r="R4" s="227">
        <v>0.3125</v>
      </c>
      <c r="S4" s="227">
        <v>0.45829999999999999</v>
      </c>
      <c r="T4" s="227">
        <v>0.60409999999999997</v>
      </c>
      <c r="U4" s="227">
        <v>0.91649999999999998</v>
      </c>
      <c r="V4" s="174">
        <v>0.91649999999999998</v>
      </c>
      <c r="W4" s="422" t="s">
        <v>11</v>
      </c>
      <c r="X4" s="253">
        <f>+(V4+V5+V6+V8+V10)/5</f>
        <v>0.74595999999999996</v>
      </c>
      <c r="Y4" s="45" t="s">
        <v>99</v>
      </c>
      <c r="Z4" s="49" t="s">
        <v>100</v>
      </c>
      <c r="AA4" s="425" t="s">
        <v>23</v>
      </c>
      <c r="AB4" s="339" t="s">
        <v>24</v>
      </c>
      <c r="AC4" s="403">
        <v>36300000</v>
      </c>
      <c r="AD4" s="302">
        <v>0</v>
      </c>
      <c r="AE4" s="300">
        <f>AC4+AD4</f>
        <v>36300000</v>
      </c>
      <c r="AF4" s="393">
        <f>SUM(AC4:AC13)+SUM(AD4:AD13)</f>
        <v>514698773.24000001</v>
      </c>
      <c r="AG4" s="305">
        <v>291900000</v>
      </c>
      <c r="AH4" s="324">
        <f>+AG4/AF4</f>
        <v>0.56712783316444648</v>
      </c>
      <c r="AI4" s="355" t="s">
        <v>200</v>
      </c>
      <c r="AJ4" s="356" t="s">
        <v>201</v>
      </c>
      <c r="AK4" s="246" t="s">
        <v>202</v>
      </c>
      <c r="AL4" s="248">
        <v>36300000</v>
      </c>
      <c r="AM4" s="250">
        <v>36300000</v>
      </c>
      <c r="AN4" s="402">
        <f>+AM4/AL4</f>
        <v>1</v>
      </c>
      <c r="AO4" s="177"/>
      <c r="AP4" s="327"/>
    </row>
    <row r="5" spans="3:42" ht="41.25" customHeight="1">
      <c r="C5" s="361"/>
      <c r="D5" s="361"/>
      <c r="E5" s="363"/>
      <c r="F5" s="419"/>
      <c r="G5" s="158"/>
      <c r="H5" s="158"/>
      <c r="I5" s="158"/>
      <c r="J5" s="158"/>
      <c r="K5" s="158"/>
      <c r="L5" s="158"/>
      <c r="M5" s="158"/>
      <c r="N5" s="158"/>
      <c r="O5" s="2" t="s">
        <v>14</v>
      </c>
      <c r="P5" s="140" t="s">
        <v>15</v>
      </c>
      <c r="Q5" s="46">
        <v>1</v>
      </c>
      <c r="R5" s="228">
        <v>9.64E-2</v>
      </c>
      <c r="S5" s="228">
        <v>0.3175</v>
      </c>
      <c r="T5" s="228">
        <v>0.74419999999999997</v>
      </c>
      <c r="U5" s="228">
        <v>0.9133</v>
      </c>
      <c r="V5" s="175">
        <v>0.9133</v>
      </c>
      <c r="W5" s="423"/>
      <c r="X5" s="254"/>
      <c r="Y5" s="43" t="s">
        <v>15</v>
      </c>
      <c r="Z5" s="50" t="s">
        <v>16</v>
      </c>
      <c r="AA5" s="358"/>
      <c r="AB5" s="359"/>
      <c r="AC5" s="398"/>
      <c r="AD5" s="303"/>
      <c r="AE5" s="301"/>
      <c r="AF5" s="393"/>
      <c r="AG5" s="305"/>
      <c r="AH5" s="324"/>
      <c r="AI5" s="245"/>
      <c r="AJ5" s="247"/>
      <c r="AK5" s="247"/>
      <c r="AL5" s="249"/>
      <c r="AM5" s="251"/>
      <c r="AN5" s="402"/>
      <c r="AO5" s="181"/>
      <c r="AP5" s="327"/>
    </row>
    <row r="6" spans="3:42" ht="31.5" customHeight="1">
      <c r="C6" s="361"/>
      <c r="D6" s="361"/>
      <c r="E6" s="363"/>
      <c r="F6" s="419"/>
      <c r="G6" s="158"/>
      <c r="H6" s="158"/>
      <c r="I6" s="158"/>
      <c r="J6" s="158"/>
      <c r="K6" s="158"/>
      <c r="L6" s="158"/>
      <c r="M6" s="158"/>
      <c r="N6" s="158"/>
      <c r="O6" s="290" t="s">
        <v>17</v>
      </c>
      <c r="P6" s="321" t="s">
        <v>17</v>
      </c>
      <c r="Q6" s="229">
        <v>2</v>
      </c>
      <c r="R6" s="229">
        <v>0</v>
      </c>
      <c r="S6" s="229">
        <v>0</v>
      </c>
      <c r="T6" s="229">
        <v>0</v>
      </c>
      <c r="U6" s="229">
        <v>0.9</v>
      </c>
      <c r="V6" s="275">
        <v>0.9</v>
      </c>
      <c r="W6" s="423"/>
      <c r="X6" s="254"/>
      <c r="Y6" s="321" t="s">
        <v>17</v>
      </c>
      <c r="Z6" s="377" t="s">
        <v>18</v>
      </c>
      <c r="AA6" s="337" t="s">
        <v>101</v>
      </c>
      <c r="AB6" s="346" t="s">
        <v>102</v>
      </c>
      <c r="AC6" s="342">
        <v>40000000</v>
      </c>
      <c r="AD6" s="335">
        <v>4061870</v>
      </c>
      <c r="AE6" s="301">
        <f>AC6+AD6</f>
        <v>44061870</v>
      </c>
      <c r="AF6" s="393"/>
      <c r="AG6" s="305"/>
      <c r="AH6" s="324"/>
      <c r="AI6" s="244" t="s">
        <v>206</v>
      </c>
      <c r="AJ6" s="244" t="s">
        <v>207</v>
      </c>
      <c r="AK6" s="246" t="s">
        <v>208</v>
      </c>
      <c r="AL6" s="248">
        <v>40000000</v>
      </c>
      <c r="AM6" s="250">
        <v>0</v>
      </c>
      <c r="AN6" s="252">
        <f>+AM6/AL6</f>
        <v>0</v>
      </c>
      <c r="AO6" s="117"/>
      <c r="AP6" s="327"/>
    </row>
    <row r="7" spans="3:42" ht="51.75" customHeight="1">
      <c r="C7" s="361"/>
      <c r="D7" s="361"/>
      <c r="E7" s="363"/>
      <c r="F7" s="419"/>
      <c r="G7" s="158"/>
      <c r="H7" s="158"/>
      <c r="I7" s="158"/>
      <c r="J7" s="158"/>
      <c r="K7" s="158"/>
      <c r="L7" s="158"/>
      <c r="M7" s="158"/>
      <c r="N7" s="158"/>
      <c r="O7" s="290"/>
      <c r="P7" s="321"/>
      <c r="Q7" s="230"/>
      <c r="R7" s="230"/>
      <c r="S7" s="230"/>
      <c r="T7" s="230"/>
      <c r="U7" s="230"/>
      <c r="V7" s="276"/>
      <c r="W7" s="423"/>
      <c r="X7" s="254"/>
      <c r="Y7" s="321"/>
      <c r="Z7" s="378"/>
      <c r="AA7" s="358"/>
      <c r="AB7" s="359"/>
      <c r="AC7" s="398"/>
      <c r="AD7" s="335"/>
      <c r="AE7" s="301"/>
      <c r="AF7" s="393"/>
      <c r="AG7" s="305"/>
      <c r="AH7" s="324"/>
      <c r="AI7" s="245"/>
      <c r="AJ7" s="245"/>
      <c r="AK7" s="247"/>
      <c r="AL7" s="249"/>
      <c r="AM7" s="251"/>
      <c r="AN7" s="252"/>
      <c r="AO7" s="117"/>
      <c r="AP7" s="327"/>
    </row>
    <row r="8" spans="3:42" ht="49.5" customHeight="1">
      <c r="C8" s="361"/>
      <c r="D8" s="361"/>
      <c r="E8" s="363"/>
      <c r="F8" s="419"/>
      <c r="G8" s="158"/>
      <c r="H8" s="158"/>
      <c r="I8" s="158"/>
      <c r="J8" s="158"/>
      <c r="K8" s="158"/>
      <c r="L8" s="158"/>
      <c r="M8" s="158"/>
      <c r="N8" s="158"/>
      <c r="O8" s="291" t="s">
        <v>19</v>
      </c>
      <c r="P8" s="385" t="s">
        <v>21</v>
      </c>
      <c r="Q8" s="237">
        <v>1</v>
      </c>
      <c r="R8" s="231">
        <v>0.18179999999999999</v>
      </c>
      <c r="S8" s="231">
        <v>0.45450000000000002</v>
      </c>
      <c r="T8" s="231">
        <v>0.72729999999999995</v>
      </c>
      <c r="U8" s="231">
        <v>0.999</v>
      </c>
      <c r="V8" s="277">
        <v>1</v>
      </c>
      <c r="W8" s="423"/>
      <c r="X8" s="254"/>
      <c r="Y8" s="385" t="s">
        <v>21</v>
      </c>
      <c r="Z8" s="377" t="s">
        <v>21</v>
      </c>
      <c r="AA8" s="337" t="s">
        <v>104</v>
      </c>
      <c r="AB8" s="346" t="s">
        <v>103</v>
      </c>
      <c r="AC8" s="342">
        <v>20000000</v>
      </c>
      <c r="AD8" s="335">
        <v>37681291</v>
      </c>
      <c r="AE8" s="301">
        <f>AC8+AD8</f>
        <v>57681291</v>
      </c>
      <c r="AF8" s="393"/>
      <c r="AG8" s="305"/>
      <c r="AH8" s="324"/>
      <c r="AI8" s="246" t="s">
        <v>209</v>
      </c>
      <c r="AJ8" s="246" t="s">
        <v>210</v>
      </c>
      <c r="AK8" s="246" t="s">
        <v>208</v>
      </c>
      <c r="AL8" s="248">
        <v>20000000</v>
      </c>
      <c r="AM8" s="250">
        <v>20000000</v>
      </c>
      <c r="AN8" s="252">
        <f>+AM8/AL8</f>
        <v>1</v>
      </c>
      <c r="AO8" s="117"/>
      <c r="AP8" s="327"/>
    </row>
    <row r="9" spans="3:42" ht="21.75" customHeight="1">
      <c r="C9" s="361"/>
      <c r="D9" s="361"/>
      <c r="E9" s="363"/>
      <c r="F9" s="419"/>
      <c r="G9" s="158"/>
      <c r="H9" s="158"/>
      <c r="I9" s="158"/>
      <c r="J9" s="158"/>
      <c r="K9" s="158"/>
      <c r="L9" s="158"/>
      <c r="M9" s="158"/>
      <c r="N9" s="158"/>
      <c r="O9" s="291"/>
      <c r="P9" s="320"/>
      <c r="Q9" s="238"/>
      <c r="R9" s="232"/>
      <c r="S9" s="232"/>
      <c r="T9" s="232"/>
      <c r="U9" s="232"/>
      <c r="V9" s="278"/>
      <c r="W9" s="423"/>
      <c r="X9" s="254"/>
      <c r="Y9" s="320"/>
      <c r="Z9" s="378"/>
      <c r="AA9" s="358"/>
      <c r="AB9" s="359"/>
      <c r="AC9" s="398"/>
      <c r="AD9" s="335"/>
      <c r="AE9" s="301"/>
      <c r="AF9" s="393"/>
      <c r="AG9" s="305"/>
      <c r="AH9" s="324"/>
      <c r="AI9" s="247"/>
      <c r="AJ9" s="247"/>
      <c r="AK9" s="247"/>
      <c r="AL9" s="249"/>
      <c r="AM9" s="251"/>
      <c r="AN9" s="252"/>
      <c r="AO9" s="117"/>
      <c r="AP9" s="327"/>
    </row>
    <row r="10" spans="3:42" ht="37.5" customHeight="1">
      <c r="C10" s="361"/>
      <c r="D10" s="361"/>
      <c r="E10" s="363"/>
      <c r="F10" s="420"/>
      <c r="G10" s="158"/>
      <c r="H10" s="158"/>
      <c r="I10" s="158"/>
      <c r="J10" s="158"/>
      <c r="K10" s="158"/>
      <c r="L10" s="158"/>
      <c r="M10" s="158"/>
      <c r="N10" s="158"/>
      <c r="O10" s="292"/>
      <c r="P10" s="385" t="s">
        <v>130</v>
      </c>
      <c r="Q10" s="237">
        <v>1</v>
      </c>
      <c r="R10" s="237">
        <v>0</v>
      </c>
      <c r="S10" s="237">
        <v>0</v>
      </c>
      <c r="T10" s="237">
        <v>0</v>
      </c>
      <c r="U10" s="219"/>
      <c r="V10" s="279">
        <v>0</v>
      </c>
      <c r="W10" s="423"/>
      <c r="X10" s="254"/>
      <c r="Y10" s="385" t="s">
        <v>130</v>
      </c>
      <c r="Z10" s="377" t="s">
        <v>139</v>
      </c>
      <c r="AA10" s="76" t="s">
        <v>105</v>
      </c>
      <c r="AB10" s="107" t="s">
        <v>106</v>
      </c>
      <c r="AC10" s="31">
        <v>116200000</v>
      </c>
      <c r="AD10" s="103">
        <v>6699652</v>
      </c>
      <c r="AE10" s="105">
        <f t="shared" ref="AE10:AE24" si="0">AC10+AD10</f>
        <v>122899652</v>
      </c>
      <c r="AF10" s="393"/>
      <c r="AG10" s="305"/>
      <c r="AH10" s="324"/>
      <c r="AI10" s="183" t="s">
        <v>211</v>
      </c>
      <c r="AJ10" s="184" t="s">
        <v>212</v>
      </c>
      <c r="AK10" s="183" t="s">
        <v>208</v>
      </c>
      <c r="AL10" s="185">
        <v>116200000</v>
      </c>
      <c r="AM10" s="203">
        <v>0</v>
      </c>
      <c r="AN10" s="208">
        <f>+AM10/AL10</f>
        <v>0</v>
      </c>
      <c r="AO10" s="117"/>
      <c r="AP10" s="327"/>
    </row>
    <row r="11" spans="3:42" ht="37.5" customHeight="1">
      <c r="C11" s="361"/>
      <c r="D11" s="361"/>
      <c r="E11" s="363"/>
      <c r="F11" s="420"/>
      <c r="G11" s="158"/>
      <c r="H11" s="158"/>
      <c r="I11" s="158"/>
      <c r="J11" s="158"/>
      <c r="K11" s="158"/>
      <c r="L11" s="158"/>
      <c r="M11" s="158"/>
      <c r="N11" s="158"/>
      <c r="O11" s="293"/>
      <c r="P11" s="289"/>
      <c r="Q11" s="268"/>
      <c r="R11" s="268"/>
      <c r="S11" s="268"/>
      <c r="T11" s="268"/>
      <c r="U11" s="220"/>
      <c r="V11" s="280"/>
      <c r="W11" s="423"/>
      <c r="X11" s="254"/>
      <c r="Y11" s="289"/>
      <c r="Z11" s="426"/>
      <c r="AA11" s="76" t="s">
        <v>156</v>
      </c>
      <c r="AB11" s="33" t="s">
        <v>154</v>
      </c>
      <c r="AC11" s="31">
        <v>0</v>
      </c>
      <c r="AD11" s="35">
        <v>2739916.35</v>
      </c>
      <c r="AE11" s="69">
        <f t="shared" si="0"/>
        <v>2739916.35</v>
      </c>
      <c r="AF11" s="393"/>
      <c r="AG11" s="305"/>
      <c r="AH11" s="324"/>
      <c r="AI11" s="183"/>
      <c r="AJ11" s="184"/>
      <c r="AK11" s="183"/>
      <c r="AL11" s="185"/>
      <c r="AM11" s="204"/>
      <c r="AN11" s="209"/>
      <c r="AO11" s="117"/>
      <c r="AP11" s="327"/>
    </row>
    <row r="12" spans="3:42" ht="37.5" customHeight="1">
      <c r="C12" s="361"/>
      <c r="D12" s="361"/>
      <c r="E12" s="363"/>
      <c r="F12" s="420"/>
      <c r="G12" s="158"/>
      <c r="H12" s="158"/>
      <c r="I12" s="158"/>
      <c r="J12" s="158"/>
      <c r="K12" s="158"/>
      <c r="L12" s="158"/>
      <c r="M12" s="158"/>
      <c r="N12" s="158"/>
      <c r="O12" s="294"/>
      <c r="P12" s="320"/>
      <c r="Q12" s="238"/>
      <c r="R12" s="238"/>
      <c r="S12" s="238"/>
      <c r="T12" s="238"/>
      <c r="U12" s="38"/>
      <c r="V12" s="281"/>
      <c r="W12" s="423"/>
      <c r="X12" s="254"/>
      <c r="Y12" s="320"/>
      <c r="Z12" s="426"/>
      <c r="AA12" s="76" t="s">
        <v>157</v>
      </c>
      <c r="AB12" s="33" t="s">
        <v>155</v>
      </c>
      <c r="AC12" s="31">
        <v>0</v>
      </c>
      <c r="AD12" s="36">
        <v>416043.89</v>
      </c>
      <c r="AE12" s="69">
        <f t="shared" si="0"/>
        <v>416043.89</v>
      </c>
      <c r="AF12" s="393"/>
      <c r="AG12" s="305"/>
      <c r="AH12" s="324"/>
      <c r="AI12" s="186"/>
      <c r="AJ12" s="184"/>
      <c r="AK12" s="184"/>
      <c r="AL12" s="184"/>
      <c r="AM12" s="204"/>
      <c r="AN12" s="193"/>
      <c r="AO12" s="117"/>
      <c r="AP12" s="327"/>
    </row>
    <row r="13" spans="3:42" ht="51.75" customHeight="1" thickBot="1">
      <c r="C13" s="361"/>
      <c r="D13" s="361"/>
      <c r="E13" s="363"/>
      <c r="F13" s="421"/>
      <c r="G13" s="159"/>
      <c r="H13" s="159"/>
      <c r="I13" s="159"/>
      <c r="J13" s="159"/>
      <c r="K13" s="159"/>
      <c r="L13" s="159"/>
      <c r="M13" s="159"/>
      <c r="N13" s="159"/>
      <c r="O13" s="3" t="s">
        <v>22</v>
      </c>
      <c r="P13" s="44">
        <v>2019</v>
      </c>
      <c r="Q13" s="11"/>
      <c r="R13" s="11"/>
      <c r="S13" s="11"/>
      <c r="T13" s="11"/>
      <c r="U13" s="221"/>
      <c r="V13" s="99"/>
      <c r="W13" s="424"/>
      <c r="X13" s="255"/>
      <c r="Y13" s="44">
        <v>2019</v>
      </c>
      <c r="Z13" s="98"/>
      <c r="AA13" s="70" t="s">
        <v>158</v>
      </c>
      <c r="AB13" s="9" t="s">
        <v>108</v>
      </c>
      <c r="AC13" s="9">
        <v>0</v>
      </c>
      <c r="AD13" s="96">
        <v>250600000</v>
      </c>
      <c r="AE13" s="106">
        <f t="shared" si="0"/>
        <v>250600000</v>
      </c>
      <c r="AF13" s="394"/>
      <c r="AG13" s="329"/>
      <c r="AH13" s="325"/>
      <c r="AI13" s="118"/>
      <c r="AJ13" s="118"/>
      <c r="AK13" s="118"/>
      <c r="AL13" s="118"/>
      <c r="AM13" s="205"/>
      <c r="AN13" s="193"/>
      <c r="AO13" s="118"/>
      <c r="AP13" s="328"/>
    </row>
    <row r="14" spans="3:42" ht="52.5" customHeight="1" thickBot="1">
      <c r="C14" s="361"/>
      <c r="D14" s="361"/>
      <c r="E14" s="363"/>
      <c r="F14" s="409" t="s">
        <v>118</v>
      </c>
      <c r="G14" s="131"/>
      <c r="H14" s="131"/>
      <c r="I14" s="131"/>
      <c r="J14" s="131"/>
      <c r="K14" s="131"/>
      <c r="L14" s="131"/>
      <c r="M14" s="131"/>
      <c r="N14" s="131"/>
      <c r="O14" s="295" t="s">
        <v>137</v>
      </c>
      <c r="P14" s="320" t="s">
        <v>25</v>
      </c>
      <c r="Q14" s="320">
        <v>60</v>
      </c>
      <c r="R14" s="289">
        <v>85</v>
      </c>
      <c r="S14" s="284">
        <v>198</v>
      </c>
      <c r="T14" s="233">
        <v>256</v>
      </c>
      <c r="U14" s="233">
        <v>299</v>
      </c>
      <c r="V14" s="282">
        <v>1</v>
      </c>
      <c r="W14" s="412" t="s">
        <v>118</v>
      </c>
      <c r="X14" s="256">
        <f>AVERAGE(V14:V16)</f>
        <v>1</v>
      </c>
      <c r="Y14" s="320" t="s">
        <v>25</v>
      </c>
      <c r="Z14" s="383" t="s">
        <v>26</v>
      </c>
      <c r="AA14" s="93" t="s">
        <v>107</v>
      </c>
      <c r="AB14" s="7" t="s">
        <v>108</v>
      </c>
      <c r="AC14" s="8">
        <v>158502209</v>
      </c>
      <c r="AD14" s="66">
        <v>66464040</v>
      </c>
      <c r="AE14" s="104">
        <f t="shared" si="0"/>
        <v>224966249</v>
      </c>
      <c r="AF14" s="305">
        <f>SUM(AC14:AC16)+SUM(AD14:AD16)</f>
        <v>783577598.72000003</v>
      </c>
      <c r="AG14" s="305">
        <v>781029332</v>
      </c>
      <c r="AH14" s="324">
        <f>+AG14/AF14</f>
        <v>0.9967479076428899</v>
      </c>
      <c r="AI14" s="182" t="s">
        <v>213</v>
      </c>
      <c r="AJ14" s="187" t="s">
        <v>214</v>
      </c>
      <c r="AK14" s="179" t="s">
        <v>215</v>
      </c>
      <c r="AL14" s="188">
        <v>158502000</v>
      </c>
      <c r="AM14" s="206">
        <v>0</v>
      </c>
      <c r="AN14" s="193">
        <f t="shared" ref="AN14:AN15" si="1">+AM14/AL14</f>
        <v>0</v>
      </c>
      <c r="AO14" s="117"/>
      <c r="AP14" s="327"/>
    </row>
    <row r="15" spans="3:42" ht="49.5" customHeight="1" thickBot="1">
      <c r="C15" s="361"/>
      <c r="D15" s="361"/>
      <c r="E15" s="363"/>
      <c r="F15" s="410"/>
      <c r="G15" s="132"/>
      <c r="H15" s="132"/>
      <c r="I15" s="132"/>
      <c r="J15" s="132"/>
      <c r="K15" s="132"/>
      <c r="L15" s="132"/>
      <c r="M15" s="132"/>
      <c r="N15" s="132"/>
      <c r="O15" s="296"/>
      <c r="P15" s="321"/>
      <c r="Q15" s="321"/>
      <c r="R15" s="320"/>
      <c r="S15" s="285"/>
      <c r="T15" s="234"/>
      <c r="U15" s="234"/>
      <c r="V15" s="283"/>
      <c r="W15" s="413"/>
      <c r="X15" s="257"/>
      <c r="Y15" s="321"/>
      <c r="Z15" s="378"/>
      <c r="AA15" s="94" t="s">
        <v>27</v>
      </c>
      <c r="AB15" s="52" t="s">
        <v>102</v>
      </c>
      <c r="AC15" s="48">
        <v>200000000</v>
      </c>
      <c r="AD15" s="58">
        <v>16448349.720000001</v>
      </c>
      <c r="AE15" s="69">
        <f t="shared" si="0"/>
        <v>216448349.72</v>
      </c>
      <c r="AF15" s="305"/>
      <c r="AG15" s="305"/>
      <c r="AH15" s="324"/>
      <c r="AI15" s="180" t="s">
        <v>206</v>
      </c>
      <c r="AJ15" s="181" t="s">
        <v>216</v>
      </c>
      <c r="AK15" s="179" t="s">
        <v>217</v>
      </c>
      <c r="AL15" s="188">
        <v>200000000</v>
      </c>
      <c r="AM15" s="206">
        <v>0</v>
      </c>
      <c r="AN15" s="193">
        <f t="shared" si="1"/>
        <v>0</v>
      </c>
      <c r="AO15" s="117"/>
      <c r="AP15" s="327"/>
    </row>
    <row r="16" spans="3:42" ht="73.5" customHeight="1" thickBot="1">
      <c r="C16" s="361"/>
      <c r="D16" s="361"/>
      <c r="E16" s="363"/>
      <c r="F16" s="411"/>
      <c r="G16" s="133"/>
      <c r="H16" s="133"/>
      <c r="I16" s="133"/>
      <c r="J16" s="133"/>
      <c r="K16" s="133"/>
      <c r="L16" s="133"/>
      <c r="M16" s="133"/>
      <c r="N16" s="133"/>
      <c r="O16" s="28" t="s">
        <v>28</v>
      </c>
      <c r="P16" s="44" t="s">
        <v>28</v>
      </c>
      <c r="Q16" s="44">
        <v>150</v>
      </c>
      <c r="R16" s="44">
        <v>89</v>
      </c>
      <c r="S16" s="141">
        <v>231</v>
      </c>
      <c r="T16" s="109">
        <v>329</v>
      </c>
      <c r="U16" s="109">
        <v>453</v>
      </c>
      <c r="V16" s="160">
        <v>1</v>
      </c>
      <c r="W16" s="414"/>
      <c r="X16" s="258"/>
      <c r="Y16" s="29" t="s">
        <v>28</v>
      </c>
      <c r="Z16" s="51" t="s">
        <v>29</v>
      </c>
      <c r="AA16" s="95" t="s">
        <v>30</v>
      </c>
      <c r="AB16" s="53" t="s">
        <v>20</v>
      </c>
      <c r="AC16" s="9">
        <v>340000000</v>
      </c>
      <c r="AD16" s="96">
        <v>2163000</v>
      </c>
      <c r="AE16" s="97">
        <f t="shared" si="0"/>
        <v>342163000</v>
      </c>
      <c r="AF16" s="329"/>
      <c r="AG16" s="329"/>
      <c r="AH16" s="325"/>
      <c r="AI16" s="189" t="s">
        <v>218</v>
      </c>
      <c r="AJ16" s="118" t="s">
        <v>219</v>
      </c>
      <c r="AK16" s="179" t="s">
        <v>217</v>
      </c>
      <c r="AL16" s="188">
        <v>340000000</v>
      </c>
      <c r="AM16" s="206">
        <v>340000000</v>
      </c>
      <c r="AN16" s="193">
        <f>+AM16/AL16</f>
        <v>1</v>
      </c>
      <c r="AO16" s="118"/>
      <c r="AP16" s="328"/>
    </row>
    <row r="17" spans="3:46" ht="85.5" customHeight="1" thickBot="1">
      <c r="C17" s="361"/>
      <c r="D17" s="361"/>
      <c r="E17" s="363"/>
      <c r="F17" s="362" t="s">
        <v>31</v>
      </c>
      <c r="G17" s="123"/>
      <c r="H17" s="123"/>
      <c r="I17" s="123"/>
      <c r="J17" s="123"/>
      <c r="K17" s="123"/>
      <c r="L17" s="123"/>
      <c r="M17" s="123"/>
      <c r="N17" s="123"/>
      <c r="O17" s="25" t="s">
        <v>32</v>
      </c>
      <c r="P17" s="45" t="s">
        <v>33</v>
      </c>
      <c r="Q17" s="10">
        <v>7500</v>
      </c>
      <c r="R17" s="10">
        <v>1784</v>
      </c>
      <c r="S17" s="142">
        <v>22087</v>
      </c>
      <c r="T17" s="114">
        <v>29848</v>
      </c>
      <c r="U17" s="222">
        <v>33594</v>
      </c>
      <c r="V17" s="161">
        <v>1</v>
      </c>
      <c r="W17" s="362" t="s">
        <v>184</v>
      </c>
      <c r="X17" s="253">
        <f>+(V17+V18+V19+V21+V22+V24+V26)/7</f>
        <v>0.98571428571428577</v>
      </c>
      <c r="Y17" s="26" t="s">
        <v>33</v>
      </c>
      <c r="Z17" s="90" t="s">
        <v>34</v>
      </c>
      <c r="AA17" s="88" t="s">
        <v>109</v>
      </c>
      <c r="AB17" s="34" t="s">
        <v>24</v>
      </c>
      <c r="AC17" s="65">
        <v>300000000</v>
      </c>
      <c r="AD17" s="66">
        <v>0</v>
      </c>
      <c r="AE17" s="67">
        <f t="shared" si="0"/>
        <v>300000000</v>
      </c>
      <c r="AF17" s="304">
        <f>SUM(AC17:AC27)+SUM(AD17:AD27)</f>
        <v>669072138.53999996</v>
      </c>
      <c r="AG17" s="304">
        <v>639813333</v>
      </c>
      <c r="AH17" s="330">
        <f>+AG17/AF17</f>
        <v>0.95626958013250052</v>
      </c>
      <c r="AI17" s="178" t="s">
        <v>200</v>
      </c>
      <c r="AJ17" s="187" t="s">
        <v>220</v>
      </c>
      <c r="AK17" s="179" t="s">
        <v>221</v>
      </c>
      <c r="AL17" s="188">
        <v>300000000</v>
      </c>
      <c r="AM17" s="206">
        <v>300000000</v>
      </c>
      <c r="AN17" s="193">
        <f>+AM17/AL17</f>
        <v>1</v>
      </c>
      <c r="AO17" s="116"/>
      <c r="AP17" s="326"/>
    </row>
    <row r="18" spans="3:46" ht="100.5" customHeight="1" thickBot="1">
      <c r="C18" s="361"/>
      <c r="D18" s="361"/>
      <c r="E18" s="363"/>
      <c r="F18" s="363"/>
      <c r="G18" s="124"/>
      <c r="H18" s="124"/>
      <c r="I18" s="124"/>
      <c r="J18" s="124"/>
      <c r="K18" s="124"/>
      <c r="L18" s="124"/>
      <c r="M18" s="124"/>
      <c r="N18" s="124"/>
      <c r="O18" s="134" t="s">
        <v>35</v>
      </c>
      <c r="P18" s="140" t="s">
        <v>36</v>
      </c>
      <c r="Q18" s="46">
        <v>60</v>
      </c>
      <c r="R18" s="46">
        <v>36</v>
      </c>
      <c r="S18" s="143">
        <v>69</v>
      </c>
      <c r="T18" s="110">
        <v>61</v>
      </c>
      <c r="U18" s="110">
        <v>61</v>
      </c>
      <c r="V18" s="161">
        <v>1</v>
      </c>
      <c r="W18" s="363"/>
      <c r="X18" s="254"/>
      <c r="Y18" s="24" t="s">
        <v>36</v>
      </c>
      <c r="Z18" s="50" t="s">
        <v>37</v>
      </c>
      <c r="AA18" s="91" t="s">
        <v>163</v>
      </c>
      <c r="AB18" s="52" t="s">
        <v>20</v>
      </c>
      <c r="AC18" s="33">
        <v>0</v>
      </c>
      <c r="AD18" s="57">
        <v>870000</v>
      </c>
      <c r="AE18" s="69">
        <f t="shared" si="0"/>
        <v>870000</v>
      </c>
      <c r="AF18" s="305"/>
      <c r="AG18" s="305"/>
      <c r="AH18" s="324"/>
      <c r="AI18" s="186" t="s">
        <v>206</v>
      </c>
      <c r="AJ18" s="184" t="s">
        <v>222</v>
      </c>
      <c r="AK18" s="179" t="s">
        <v>223</v>
      </c>
      <c r="AL18" s="188">
        <v>30000000</v>
      </c>
      <c r="AM18" s="188">
        <v>0</v>
      </c>
      <c r="AN18" s="118">
        <f>+AM18/AL18</f>
        <v>0</v>
      </c>
      <c r="AO18" s="117"/>
      <c r="AP18" s="327"/>
    </row>
    <row r="19" spans="3:46" ht="48" customHeight="1" thickBot="1">
      <c r="C19" s="361"/>
      <c r="D19" s="361"/>
      <c r="E19" s="363"/>
      <c r="F19" s="363"/>
      <c r="G19" s="124"/>
      <c r="H19" s="124"/>
      <c r="I19" s="124"/>
      <c r="J19" s="124"/>
      <c r="K19" s="124"/>
      <c r="L19" s="124"/>
      <c r="M19" s="124"/>
      <c r="N19" s="124"/>
      <c r="O19" s="297" t="s">
        <v>38</v>
      </c>
      <c r="P19" s="385" t="s">
        <v>39</v>
      </c>
      <c r="Q19" s="237">
        <v>7</v>
      </c>
      <c r="R19" s="237">
        <v>10</v>
      </c>
      <c r="S19" s="286" t="s">
        <v>183</v>
      </c>
      <c r="T19" s="235" t="s">
        <v>183</v>
      </c>
      <c r="U19" s="235" t="s">
        <v>183</v>
      </c>
      <c r="V19" s="262">
        <v>1</v>
      </c>
      <c r="W19" s="363"/>
      <c r="X19" s="254"/>
      <c r="Y19" s="385" t="s">
        <v>39</v>
      </c>
      <c r="Z19" s="377" t="s">
        <v>40</v>
      </c>
      <c r="AA19" s="92" t="s">
        <v>110</v>
      </c>
      <c r="AB19" s="32" t="s">
        <v>102</v>
      </c>
      <c r="AC19" s="33">
        <v>30000000</v>
      </c>
      <c r="AD19" s="57"/>
      <c r="AE19" s="69">
        <f t="shared" si="0"/>
        <v>30000000</v>
      </c>
      <c r="AF19" s="305"/>
      <c r="AG19" s="305"/>
      <c r="AH19" s="324"/>
      <c r="AI19" s="190" t="s">
        <v>211</v>
      </c>
      <c r="AJ19" s="184" t="s">
        <v>224</v>
      </c>
      <c r="AK19" s="179" t="s">
        <v>223</v>
      </c>
      <c r="AL19" s="185">
        <v>116200000</v>
      </c>
      <c r="AM19" s="188">
        <v>0</v>
      </c>
      <c r="AN19" s="118">
        <f>+AM19/AL19</f>
        <v>0</v>
      </c>
      <c r="AO19" s="117"/>
      <c r="AP19" s="327"/>
    </row>
    <row r="20" spans="3:46" ht="61.5" customHeight="1">
      <c r="C20" s="361"/>
      <c r="D20" s="361"/>
      <c r="E20" s="363"/>
      <c r="F20" s="363"/>
      <c r="G20" s="124"/>
      <c r="H20" s="124"/>
      <c r="I20" s="124"/>
      <c r="J20" s="124"/>
      <c r="K20" s="124"/>
      <c r="L20" s="124"/>
      <c r="M20" s="124"/>
      <c r="N20" s="124"/>
      <c r="O20" s="295"/>
      <c r="P20" s="320"/>
      <c r="Q20" s="238"/>
      <c r="R20" s="238"/>
      <c r="S20" s="287"/>
      <c r="T20" s="236"/>
      <c r="U20" s="236"/>
      <c r="V20" s="263"/>
      <c r="W20" s="363"/>
      <c r="X20" s="254"/>
      <c r="Y20" s="320"/>
      <c r="Z20" s="378"/>
      <c r="AA20" s="92" t="s">
        <v>164</v>
      </c>
      <c r="AB20" s="30" t="s">
        <v>159</v>
      </c>
      <c r="AC20" s="33">
        <v>0</v>
      </c>
      <c r="AD20" s="58">
        <v>4514102.62</v>
      </c>
      <c r="AE20" s="69">
        <f t="shared" si="0"/>
        <v>4514102.62</v>
      </c>
      <c r="AF20" s="305"/>
      <c r="AG20" s="305"/>
      <c r="AH20" s="324"/>
      <c r="AI20" s="117"/>
      <c r="AJ20" s="117"/>
      <c r="AK20" s="117"/>
      <c r="AL20" s="117"/>
      <c r="AM20" s="117"/>
      <c r="AN20" s="117"/>
      <c r="AO20" s="117"/>
      <c r="AP20" s="327"/>
    </row>
    <row r="21" spans="3:46" ht="79.5" customHeight="1">
      <c r="C21" s="361"/>
      <c r="D21" s="361"/>
      <c r="E21" s="363"/>
      <c r="F21" s="363"/>
      <c r="G21" s="124"/>
      <c r="H21" s="124"/>
      <c r="I21" s="124"/>
      <c r="J21" s="124"/>
      <c r="K21" s="124"/>
      <c r="L21" s="124"/>
      <c r="M21" s="124"/>
      <c r="N21" s="124"/>
      <c r="O21" s="134" t="s">
        <v>41</v>
      </c>
      <c r="P21" s="140" t="s">
        <v>42</v>
      </c>
      <c r="Q21" s="46">
        <v>5</v>
      </c>
      <c r="R21" s="46">
        <v>10</v>
      </c>
      <c r="S21" s="143">
        <v>10</v>
      </c>
      <c r="T21" s="110">
        <v>10</v>
      </c>
      <c r="U21" s="110">
        <v>10</v>
      </c>
      <c r="V21" s="148">
        <v>1</v>
      </c>
      <c r="W21" s="363"/>
      <c r="X21" s="254"/>
      <c r="Y21" s="24" t="s">
        <v>42</v>
      </c>
      <c r="Z21" s="50" t="s">
        <v>43</v>
      </c>
      <c r="AA21" s="92" t="s">
        <v>165</v>
      </c>
      <c r="AB21" s="30" t="s">
        <v>160</v>
      </c>
      <c r="AC21" s="33">
        <v>0</v>
      </c>
      <c r="AD21" s="57">
        <v>1424060.83</v>
      </c>
      <c r="AE21" s="69">
        <f t="shared" si="0"/>
        <v>1424060.83</v>
      </c>
      <c r="AF21" s="305"/>
      <c r="AG21" s="305"/>
      <c r="AH21" s="324"/>
      <c r="AI21" s="117"/>
      <c r="AJ21" s="117"/>
      <c r="AK21" s="117"/>
      <c r="AL21" s="117"/>
      <c r="AM21" s="117"/>
      <c r="AN21" s="117"/>
      <c r="AO21" s="117"/>
      <c r="AP21" s="327"/>
    </row>
    <row r="22" spans="3:46" ht="41.25" customHeight="1">
      <c r="C22" s="361"/>
      <c r="D22" s="361"/>
      <c r="E22" s="363"/>
      <c r="F22" s="363"/>
      <c r="G22" s="124"/>
      <c r="H22" s="124"/>
      <c r="I22" s="124"/>
      <c r="J22" s="124"/>
      <c r="K22" s="124"/>
      <c r="L22" s="124"/>
      <c r="M22" s="124"/>
      <c r="N22" s="124"/>
      <c r="O22" s="292"/>
      <c r="P22" s="385" t="s">
        <v>138</v>
      </c>
      <c r="Q22" s="237">
        <v>3</v>
      </c>
      <c r="R22" s="237">
        <v>0</v>
      </c>
      <c r="S22" s="237">
        <v>0</v>
      </c>
      <c r="T22" s="237">
        <v>0</v>
      </c>
      <c r="U22" s="237">
        <v>5</v>
      </c>
      <c r="V22" s="262">
        <v>1</v>
      </c>
      <c r="W22" s="363"/>
      <c r="X22" s="254"/>
      <c r="Y22" s="385" t="s">
        <v>138</v>
      </c>
      <c r="Z22" s="427" t="s">
        <v>140</v>
      </c>
      <c r="AA22" s="92" t="s">
        <v>166</v>
      </c>
      <c r="AB22" s="30" t="s">
        <v>161</v>
      </c>
      <c r="AC22" s="48">
        <v>0</v>
      </c>
      <c r="AD22" s="58">
        <v>205049412.25999999</v>
      </c>
      <c r="AE22" s="69">
        <f t="shared" si="0"/>
        <v>205049412.25999999</v>
      </c>
      <c r="AF22" s="305"/>
      <c r="AG22" s="305"/>
      <c r="AH22" s="324"/>
      <c r="AI22" s="117"/>
      <c r="AJ22" s="117"/>
      <c r="AK22" s="117"/>
      <c r="AL22" s="117"/>
      <c r="AM22" s="117"/>
      <c r="AN22" s="117"/>
      <c r="AO22" s="117"/>
      <c r="AP22" s="327"/>
    </row>
    <row r="23" spans="3:46" ht="48" customHeight="1">
      <c r="C23" s="361"/>
      <c r="D23" s="361"/>
      <c r="E23" s="363"/>
      <c r="F23" s="363"/>
      <c r="G23" s="124"/>
      <c r="H23" s="124"/>
      <c r="I23" s="124"/>
      <c r="J23" s="124"/>
      <c r="K23" s="124"/>
      <c r="L23" s="124"/>
      <c r="M23" s="124"/>
      <c r="N23" s="124"/>
      <c r="O23" s="294"/>
      <c r="P23" s="320"/>
      <c r="Q23" s="238"/>
      <c r="R23" s="238"/>
      <c r="S23" s="238"/>
      <c r="T23" s="238"/>
      <c r="U23" s="238"/>
      <c r="V23" s="263"/>
      <c r="W23" s="363"/>
      <c r="X23" s="254"/>
      <c r="Y23" s="320"/>
      <c r="Z23" s="428"/>
      <c r="AA23" s="92" t="s">
        <v>166</v>
      </c>
      <c r="AB23" s="30" t="s">
        <v>162</v>
      </c>
      <c r="AC23" s="48">
        <v>0</v>
      </c>
      <c r="AD23" s="58">
        <v>4113928.84</v>
      </c>
      <c r="AE23" s="69">
        <f t="shared" si="0"/>
        <v>4113928.84</v>
      </c>
      <c r="AF23" s="305"/>
      <c r="AG23" s="305"/>
      <c r="AH23" s="324"/>
      <c r="AI23" s="117"/>
      <c r="AJ23" s="117"/>
      <c r="AK23" s="117"/>
      <c r="AL23" s="117"/>
      <c r="AM23" s="117"/>
      <c r="AN23" s="117"/>
      <c r="AO23" s="117"/>
      <c r="AP23" s="327"/>
    </row>
    <row r="24" spans="3:46" ht="51.75" customHeight="1">
      <c r="C24" s="361"/>
      <c r="D24" s="361"/>
      <c r="E24" s="363"/>
      <c r="F24" s="363"/>
      <c r="G24" s="124"/>
      <c r="H24" s="124"/>
      <c r="I24" s="124"/>
      <c r="J24" s="124"/>
      <c r="K24" s="124"/>
      <c r="L24" s="124"/>
      <c r="M24" s="124"/>
      <c r="N24" s="124"/>
      <c r="O24" s="292" t="s">
        <v>112</v>
      </c>
      <c r="P24" s="385" t="s">
        <v>113</v>
      </c>
      <c r="Q24" s="237">
        <v>250</v>
      </c>
      <c r="R24" s="237">
        <v>0</v>
      </c>
      <c r="S24" s="237">
        <v>0</v>
      </c>
      <c r="T24" s="237">
        <v>0</v>
      </c>
      <c r="U24" s="237">
        <v>250</v>
      </c>
      <c r="V24" s="262">
        <v>1</v>
      </c>
      <c r="W24" s="363"/>
      <c r="X24" s="254"/>
      <c r="Y24" s="385" t="s">
        <v>113</v>
      </c>
      <c r="Z24" s="377" t="s">
        <v>44</v>
      </c>
      <c r="AA24" s="386" t="s">
        <v>111</v>
      </c>
      <c r="AB24" s="346" t="s">
        <v>106</v>
      </c>
      <c r="AC24" s="333">
        <v>116200000</v>
      </c>
      <c r="AD24" s="389">
        <v>6900633.9900000002</v>
      </c>
      <c r="AE24" s="348">
        <f t="shared" si="0"/>
        <v>123100633.98999999</v>
      </c>
      <c r="AF24" s="305"/>
      <c r="AG24" s="305"/>
      <c r="AH24" s="324"/>
      <c r="AI24" s="117"/>
      <c r="AJ24" s="117"/>
      <c r="AK24" s="117"/>
      <c r="AL24" s="117"/>
      <c r="AM24" s="117"/>
      <c r="AN24" s="117"/>
      <c r="AO24" s="117"/>
      <c r="AP24" s="327"/>
    </row>
    <row r="25" spans="3:46" ht="32.25" customHeight="1">
      <c r="C25" s="361"/>
      <c r="D25" s="361"/>
      <c r="E25" s="363"/>
      <c r="F25" s="363"/>
      <c r="G25" s="124"/>
      <c r="H25" s="124"/>
      <c r="I25" s="124"/>
      <c r="J25" s="124"/>
      <c r="K25" s="124"/>
      <c r="L25" s="124"/>
      <c r="M25" s="124"/>
      <c r="N25" s="124"/>
      <c r="O25" s="294"/>
      <c r="P25" s="320"/>
      <c r="Q25" s="238"/>
      <c r="R25" s="238"/>
      <c r="S25" s="238"/>
      <c r="T25" s="238"/>
      <c r="U25" s="238"/>
      <c r="V25" s="263"/>
      <c r="W25" s="363"/>
      <c r="X25" s="254"/>
      <c r="Y25" s="320"/>
      <c r="Z25" s="378"/>
      <c r="AA25" s="387"/>
      <c r="AB25" s="347"/>
      <c r="AC25" s="333"/>
      <c r="AD25" s="390"/>
      <c r="AE25" s="348"/>
      <c r="AF25" s="305"/>
      <c r="AG25" s="305"/>
      <c r="AH25" s="324"/>
      <c r="AI25" s="117"/>
      <c r="AJ25" s="117"/>
      <c r="AK25" s="117"/>
      <c r="AL25" s="117"/>
      <c r="AM25" s="117"/>
      <c r="AN25" s="117"/>
      <c r="AO25" s="117"/>
      <c r="AP25" s="327"/>
      <c r="AT25" s="5">
        <f>(669-290)/22</f>
        <v>17.227272727272727</v>
      </c>
    </row>
    <row r="26" spans="3:46" ht="51.75" customHeight="1">
      <c r="C26" s="361"/>
      <c r="D26" s="361"/>
      <c r="E26" s="363"/>
      <c r="F26" s="363"/>
      <c r="G26" s="124"/>
      <c r="H26" s="124"/>
      <c r="I26" s="124"/>
      <c r="J26" s="124"/>
      <c r="K26" s="124"/>
      <c r="L26" s="124"/>
      <c r="M26" s="124"/>
      <c r="N26" s="124"/>
      <c r="O26" s="292" t="s">
        <v>45</v>
      </c>
      <c r="P26" s="385" t="s">
        <v>45</v>
      </c>
      <c r="Q26" s="229">
        <v>1</v>
      </c>
      <c r="R26" s="229">
        <v>0</v>
      </c>
      <c r="S26" s="229">
        <v>0</v>
      </c>
      <c r="T26" s="229">
        <v>0.8</v>
      </c>
      <c r="U26" s="229">
        <v>0.9</v>
      </c>
      <c r="V26" s="264">
        <v>0.9</v>
      </c>
      <c r="W26" s="363"/>
      <c r="X26" s="254"/>
      <c r="Y26" s="385" t="s">
        <v>45</v>
      </c>
      <c r="Z26" s="377" t="s">
        <v>46</v>
      </c>
      <c r="AA26" s="387"/>
      <c r="AB26" s="347"/>
      <c r="AC26" s="333"/>
      <c r="AD26" s="390"/>
      <c r="AE26" s="348"/>
      <c r="AF26" s="305"/>
      <c r="AG26" s="305"/>
      <c r="AH26" s="324"/>
      <c r="AI26" s="117"/>
      <c r="AJ26" s="117"/>
      <c r="AK26" s="117"/>
      <c r="AL26" s="117"/>
      <c r="AM26" s="117"/>
      <c r="AN26" s="117"/>
      <c r="AO26" s="117"/>
      <c r="AP26" s="327"/>
    </row>
    <row r="27" spans="3:46" ht="30.75" customHeight="1" thickBot="1">
      <c r="C27" s="417"/>
      <c r="D27" s="417"/>
      <c r="E27" s="363"/>
      <c r="F27" s="364"/>
      <c r="G27" s="125"/>
      <c r="H27" s="125"/>
      <c r="I27" s="125"/>
      <c r="J27" s="125"/>
      <c r="K27" s="125"/>
      <c r="L27" s="125"/>
      <c r="M27" s="125"/>
      <c r="N27" s="125"/>
      <c r="O27" s="298"/>
      <c r="P27" s="404"/>
      <c r="Q27" s="239"/>
      <c r="R27" s="239"/>
      <c r="S27" s="239"/>
      <c r="T27" s="239"/>
      <c r="U27" s="239"/>
      <c r="V27" s="265"/>
      <c r="W27" s="364"/>
      <c r="X27" s="255"/>
      <c r="Y27" s="404"/>
      <c r="Z27" s="392"/>
      <c r="AA27" s="388"/>
      <c r="AB27" s="340"/>
      <c r="AC27" s="334"/>
      <c r="AD27" s="391"/>
      <c r="AE27" s="349"/>
      <c r="AF27" s="329"/>
      <c r="AG27" s="329"/>
      <c r="AH27" s="325"/>
      <c r="AI27" s="118"/>
      <c r="AJ27" s="118"/>
      <c r="AK27" s="118"/>
      <c r="AL27" s="118"/>
      <c r="AM27" s="118"/>
      <c r="AN27" s="118"/>
      <c r="AO27" s="118"/>
      <c r="AP27" s="328"/>
    </row>
    <row r="28" spans="3:46" ht="39" customHeight="1" thickBot="1">
      <c r="C28" s="360" t="s">
        <v>7</v>
      </c>
      <c r="D28" s="360" t="s">
        <v>8</v>
      </c>
      <c r="E28" s="362" t="s">
        <v>47</v>
      </c>
      <c r="F28" s="362" t="s">
        <v>48</v>
      </c>
      <c r="G28" s="123"/>
      <c r="H28" s="123"/>
      <c r="I28" s="123"/>
      <c r="J28" s="123"/>
      <c r="K28" s="123"/>
      <c r="L28" s="123"/>
      <c r="M28" s="123"/>
      <c r="N28" s="123"/>
      <c r="O28" s="25"/>
      <c r="P28" s="10" t="s">
        <v>51</v>
      </c>
      <c r="Q28" s="151">
        <v>1</v>
      </c>
      <c r="R28" s="151">
        <v>0</v>
      </c>
      <c r="S28" s="151">
        <v>0</v>
      </c>
      <c r="T28" s="151">
        <v>0</v>
      </c>
      <c r="U28" s="223">
        <v>1</v>
      </c>
      <c r="V28" s="163">
        <v>1</v>
      </c>
      <c r="W28" s="365" t="s">
        <v>123</v>
      </c>
      <c r="X28" s="253">
        <f>+(V28+V29+V30+V31+V32+V33)/6</f>
        <v>0.7416666666666667</v>
      </c>
      <c r="Y28" s="10" t="s">
        <v>51</v>
      </c>
      <c r="Z28" s="49" t="s">
        <v>52</v>
      </c>
      <c r="AA28" s="88" t="s">
        <v>49</v>
      </c>
      <c r="AB28" s="18" t="s">
        <v>50</v>
      </c>
      <c r="AC28" s="65">
        <v>1500000000</v>
      </c>
      <c r="AD28" s="89">
        <v>868479152.37</v>
      </c>
      <c r="AE28" s="79">
        <f>AC28+AD28</f>
        <v>2368479152.3699999</v>
      </c>
      <c r="AF28" s="304">
        <f>SUM(AC28:AC33)+SUM(AD28:AD33)</f>
        <v>2442580531.6599998</v>
      </c>
      <c r="AG28" s="304">
        <v>860533333</v>
      </c>
      <c r="AH28" s="330">
        <f>+AG28/AF28</f>
        <v>0.35230499950606492</v>
      </c>
      <c r="AI28" s="178" t="s">
        <v>200</v>
      </c>
      <c r="AJ28" s="187" t="s">
        <v>225</v>
      </c>
      <c r="AK28" s="179" t="s">
        <v>226</v>
      </c>
      <c r="AL28" s="185">
        <v>900000000</v>
      </c>
      <c r="AM28" s="185">
        <v>900000000</v>
      </c>
      <c r="AN28" s="118">
        <f>+AM28/AL28</f>
        <v>1</v>
      </c>
      <c r="AO28" s="116"/>
      <c r="AP28" s="326"/>
    </row>
    <row r="29" spans="3:46" ht="39.75" customHeight="1" thickBot="1">
      <c r="C29" s="361"/>
      <c r="D29" s="361"/>
      <c r="E29" s="363"/>
      <c r="F29" s="363"/>
      <c r="G29" s="124"/>
      <c r="H29" s="124"/>
      <c r="I29" s="124"/>
      <c r="J29" s="124"/>
      <c r="K29" s="124"/>
      <c r="L29" s="124"/>
      <c r="M29" s="124"/>
      <c r="N29" s="124"/>
      <c r="O29" s="134" t="s">
        <v>116</v>
      </c>
      <c r="P29" s="140" t="s">
        <v>115</v>
      </c>
      <c r="Q29" s="146">
        <v>1</v>
      </c>
      <c r="R29" s="146">
        <v>0</v>
      </c>
      <c r="S29" s="146">
        <v>0</v>
      </c>
      <c r="T29" s="146">
        <v>0.3</v>
      </c>
      <c r="U29" s="153">
        <v>0</v>
      </c>
      <c r="V29" s="164">
        <v>0.3</v>
      </c>
      <c r="W29" s="366"/>
      <c r="X29" s="254"/>
      <c r="Y29" s="24" t="s">
        <v>115</v>
      </c>
      <c r="Z29" s="50" t="s">
        <v>54</v>
      </c>
      <c r="AA29" s="344" t="s">
        <v>168</v>
      </c>
      <c r="AB29" s="346" t="s">
        <v>167</v>
      </c>
      <c r="AC29" s="333">
        <v>0</v>
      </c>
      <c r="AD29" s="350">
        <v>74101379.290000007</v>
      </c>
      <c r="AE29" s="348">
        <f>AC29+AD29</f>
        <v>74101379.290000007</v>
      </c>
      <c r="AF29" s="305"/>
      <c r="AG29" s="305"/>
      <c r="AH29" s="324"/>
      <c r="AI29" s="191" t="s">
        <v>227</v>
      </c>
      <c r="AJ29" s="181" t="s">
        <v>228</v>
      </c>
      <c r="AK29" s="179" t="s">
        <v>226</v>
      </c>
      <c r="AL29" s="185">
        <v>2000000</v>
      </c>
      <c r="AM29" s="188">
        <v>0</v>
      </c>
      <c r="AN29" s="118">
        <f>+AM29/AL29</f>
        <v>0</v>
      </c>
      <c r="AO29" s="117"/>
      <c r="AP29" s="327"/>
    </row>
    <row r="30" spans="3:46" ht="35.25" customHeight="1" thickBot="1">
      <c r="C30" s="361"/>
      <c r="D30" s="361"/>
      <c r="E30" s="363"/>
      <c r="F30" s="363"/>
      <c r="G30" s="124"/>
      <c r="H30" s="124"/>
      <c r="I30" s="124"/>
      <c r="J30" s="124"/>
      <c r="K30" s="124"/>
      <c r="L30" s="124"/>
      <c r="M30" s="124"/>
      <c r="N30" s="124"/>
      <c r="O30" s="134"/>
      <c r="P30" s="140" t="s">
        <v>124</v>
      </c>
      <c r="Q30" s="46">
        <v>100</v>
      </c>
      <c r="R30" s="46">
        <v>0</v>
      </c>
      <c r="S30" s="46">
        <v>0</v>
      </c>
      <c r="T30" s="46">
        <v>0</v>
      </c>
      <c r="U30" s="39">
        <v>150</v>
      </c>
      <c r="V30" s="148">
        <v>1</v>
      </c>
      <c r="W30" s="366"/>
      <c r="X30" s="254"/>
      <c r="Y30" s="24" t="s">
        <v>124</v>
      </c>
      <c r="Z30" s="50" t="s">
        <v>44</v>
      </c>
      <c r="AA30" s="344"/>
      <c r="AB30" s="347"/>
      <c r="AC30" s="333"/>
      <c r="AD30" s="350"/>
      <c r="AE30" s="348"/>
      <c r="AF30" s="305"/>
      <c r="AG30" s="305"/>
      <c r="AH30" s="324"/>
      <c r="AI30" s="180" t="s">
        <v>206</v>
      </c>
      <c r="AJ30" s="181" t="s">
        <v>229</v>
      </c>
      <c r="AK30" s="179" t="s">
        <v>226</v>
      </c>
      <c r="AL30" s="185">
        <v>435581614</v>
      </c>
      <c r="AM30" s="188">
        <v>0</v>
      </c>
      <c r="AN30" s="118">
        <f>+AM30/AL30</f>
        <v>0</v>
      </c>
      <c r="AO30" s="117"/>
      <c r="AP30" s="327"/>
    </row>
    <row r="31" spans="3:46" ht="65.25" customHeight="1" thickBot="1">
      <c r="C31" s="361"/>
      <c r="D31" s="361"/>
      <c r="E31" s="363"/>
      <c r="F31" s="363"/>
      <c r="G31" s="124"/>
      <c r="H31" s="124"/>
      <c r="I31" s="124"/>
      <c r="J31" s="124"/>
      <c r="K31" s="124"/>
      <c r="L31" s="124"/>
      <c r="M31" s="124"/>
      <c r="N31" s="124"/>
      <c r="O31" s="134"/>
      <c r="P31" s="140" t="s">
        <v>55</v>
      </c>
      <c r="Q31" s="46">
        <v>6000</v>
      </c>
      <c r="R31" s="46">
        <v>5430</v>
      </c>
      <c r="S31" s="46">
        <v>8476</v>
      </c>
      <c r="T31" s="115">
        <v>22319</v>
      </c>
      <c r="U31" s="224">
        <v>25182</v>
      </c>
      <c r="V31" s="165">
        <v>1</v>
      </c>
      <c r="W31" s="366"/>
      <c r="X31" s="254"/>
      <c r="Y31" s="24" t="s">
        <v>55</v>
      </c>
      <c r="Z31" s="50" t="s">
        <v>56</v>
      </c>
      <c r="AA31" s="344"/>
      <c r="AB31" s="347"/>
      <c r="AC31" s="333"/>
      <c r="AD31" s="350"/>
      <c r="AE31" s="348"/>
      <c r="AF31" s="305"/>
      <c r="AG31" s="305"/>
      <c r="AH31" s="324"/>
      <c r="AI31" s="190" t="s">
        <v>231</v>
      </c>
      <c r="AJ31" s="184" t="s">
        <v>230</v>
      </c>
      <c r="AK31" s="192" t="s">
        <v>123</v>
      </c>
      <c r="AL31" s="185">
        <v>1500000000</v>
      </c>
      <c r="AM31" s="188">
        <v>0</v>
      </c>
      <c r="AN31" s="118">
        <f>+AM31/AL31</f>
        <v>0</v>
      </c>
      <c r="AO31" s="117"/>
      <c r="AP31" s="327"/>
    </row>
    <row r="32" spans="3:46" ht="84" customHeight="1">
      <c r="C32" s="361"/>
      <c r="D32" s="361"/>
      <c r="E32" s="363"/>
      <c r="F32" s="363"/>
      <c r="G32" s="124"/>
      <c r="H32" s="124"/>
      <c r="I32" s="124"/>
      <c r="J32" s="124"/>
      <c r="K32" s="124"/>
      <c r="L32" s="124"/>
      <c r="M32" s="124"/>
      <c r="N32" s="124"/>
      <c r="O32" s="136"/>
      <c r="P32" s="27" t="s">
        <v>141</v>
      </c>
      <c r="Q32" s="156">
        <v>1</v>
      </c>
      <c r="R32" s="156">
        <v>0</v>
      </c>
      <c r="S32" s="156">
        <v>0</v>
      </c>
      <c r="T32" s="156">
        <v>0.25</v>
      </c>
      <c r="U32" s="147">
        <v>0</v>
      </c>
      <c r="V32" s="166">
        <v>0.25</v>
      </c>
      <c r="W32" s="366"/>
      <c r="X32" s="254"/>
      <c r="Y32" s="27" t="s">
        <v>141</v>
      </c>
      <c r="Z32" s="50" t="s">
        <v>142</v>
      </c>
      <c r="AA32" s="344"/>
      <c r="AB32" s="347"/>
      <c r="AC32" s="333"/>
      <c r="AD32" s="350"/>
      <c r="AE32" s="348"/>
      <c r="AF32" s="305"/>
      <c r="AG32" s="305"/>
      <c r="AH32" s="324"/>
      <c r="AI32" s="117"/>
      <c r="AJ32" s="117"/>
      <c r="AK32" s="117"/>
      <c r="AL32" s="117"/>
      <c r="AM32" s="117"/>
      <c r="AN32" s="117"/>
      <c r="AO32" s="117"/>
      <c r="AP32" s="327"/>
    </row>
    <row r="33" spans="3:42" ht="63" customHeight="1" thickBot="1">
      <c r="C33" s="361"/>
      <c r="D33" s="361"/>
      <c r="E33" s="363"/>
      <c r="F33" s="363"/>
      <c r="G33" s="124"/>
      <c r="H33" s="124"/>
      <c r="I33" s="124"/>
      <c r="J33" s="124"/>
      <c r="K33" s="124"/>
      <c r="L33" s="124"/>
      <c r="M33" s="124"/>
      <c r="N33" s="124"/>
      <c r="O33" s="28"/>
      <c r="P33" s="13" t="s">
        <v>57</v>
      </c>
      <c r="Q33" s="155">
        <v>1</v>
      </c>
      <c r="R33" s="155">
        <v>0</v>
      </c>
      <c r="S33" s="155">
        <v>0</v>
      </c>
      <c r="T33" s="155">
        <v>0</v>
      </c>
      <c r="U33" s="225">
        <v>0.9</v>
      </c>
      <c r="V33" s="167">
        <v>0.9</v>
      </c>
      <c r="W33" s="367"/>
      <c r="X33" s="255"/>
      <c r="Y33" s="13" t="s">
        <v>57</v>
      </c>
      <c r="Z33" s="51" t="s">
        <v>58</v>
      </c>
      <c r="AA33" s="345"/>
      <c r="AB33" s="340"/>
      <c r="AC33" s="334"/>
      <c r="AD33" s="351"/>
      <c r="AE33" s="349"/>
      <c r="AF33" s="329"/>
      <c r="AG33" s="329"/>
      <c r="AH33" s="325"/>
      <c r="AI33" s="118"/>
      <c r="AJ33" s="118"/>
      <c r="AK33" s="118"/>
      <c r="AL33" s="118"/>
      <c r="AM33" s="118"/>
      <c r="AN33" s="118"/>
      <c r="AO33" s="118"/>
      <c r="AP33" s="328"/>
    </row>
    <row r="34" spans="3:42" ht="46.5" customHeight="1" thickBot="1">
      <c r="C34" s="361"/>
      <c r="D34" s="361"/>
      <c r="E34" s="363"/>
      <c r="F34" s="363"/>
      <c r="G34" s="124"/>
      <c r="H34" s="124"/>
      <c r="I34" s="124"/>
      <c r="J34" s="124"/>
      <c r="K34" s="124"/>
      <c r="L34" s="124"/>
      <c r="M34" s="124"/>
      <c r="N34" s="124"/>
      <c r="O34" s="299"/>
      <c r="P34" s="45" t="s">
        <v>60</v>
      </c>
      <c r="Q34" s="10">
        <v>10</v>
      </c>
      <c r="R34" s="37">
        <v>0</v>
      </c>
      <c r="S34" s="37">
        <v>0</v>
      </c>
      <c r="T34" s="37">
        <v>0</v>
      </c>
      <c r="U34" s="37">
        <v>10</v>
      </c>
      <c r="V34" s="162">
        <v>1</v>
      </c>
      <c r="W34" s="365" t="s">
        <v>59</v>
      </c>
      <c r="X34" s="253">
        <f>+(V34+V35+V36+V37+V38+V39)/6</f>
        <v>0.45833333333333331</v>
      </c>
      <c r="Y34" s="26" t="s">
        <v>60</v>
      </c>
      <c r="Z34" s="81" t="s">
        <v>61</v>
      </c>
      <c r="AA34" s="64" t="s">
        <v>62</v>
      </c>
      <c r="AB34" s="34" t="s">
        <v>63</v>
      </c>
      <c r="AC34" s="65">
        <v>2000000</v>
      </c>
      <c r="AD34" s="86">
        <v>129929752.5</v>
      </c>
      <c r="AE34" s="79">
        <f>AC34+AD34</f>
        <v>131929752.5</v>
      </c>
      <c r="AF34" s="304">
        <f>SUM(AC34:AC39)+SUM(AD34:AD39)</f>
        <v>974529135.70000005</v>
      </c>
      <c r="AG34" s="304">
        <v>142670000</v>
      </c>
      <c r="AH34" s="352">
        <f>+AG34/AF34</f>
        <v>0.146398906685864</v>
      </c>
      <c r="AI34" s="120"/>
      <c r="AJ34" s="120"/>
      <c r="AK34" s="120"/>
      <c r="AL34" s="120"/>
      <c r="AM34" s="120"/>
      <c r="AN34" s="120"/>
      <c r="AO34" s="120"/>
      <c r="AP34" s="326"/>
    </row>
    <row r="35" spans="3:42" ht="42.75" customHeight="1">
      <c r="C35" s="361"/>
      <c r="D35" s="361"/>
      <c r="E35" s="363"/>
      <c r="F35" s="363"/>
      <c r="G35" s="124"/>
      <c r="H35" s="124"/>
      <c r="I35" s="124"/>
      <c r="J35" s="124"/>
      <c r="K35" s="124"/>
      <c r="L35" s="124"/>
      <c r="M35" s="124"/>
      <c r="N35" s="124"/>
      <c r="O35" s="294"/>
      <c r="P35" s="138" t="s">
        <v>125</v>
      </c>
      <c r="Q35" s="127">
        <v>1</v>
      </c>
      <c r="R35" s="38">
        <v>0</v>
      </c>
      <c r="S35" s="38">
        <v>0</v>
      </c>
      <c r="T35" s="38">
        <v>0</v>
      </c>
      <c r="U35" s="38">
        <v>0</v>
      </c>
      <c r="V35" s="162">
        <v>0</v>
      </c>
      <c r="W35" s="366"/>
      <c r="X35" s="254"/>
      <c r="Y35" s="21" t="s">
        <v>125</v>
      </c>
      <c r="Z35" s="82" t="s">
        <v>143</v>
      </c>
      <c r="AA35" s="357" t="s">
        <v>172</v>
      </c>
      <c r="AB35" s="346" t="s">
        <v>169</v>
      </c>
      <c r="AC35" s="342">
        <v>0</v>
      </c>
      <c r="AD35" s="350">
        <v>7557206.4900000002</v>
      </c>
      <c r="AE35" s="348">
        <f>AC35+AD35</f>
        <v>7557206.4900000002</v>
      </c>
      <c r="AF35" s="305"/>
      <c r="AG35" s="305"/>
      <c r="AH35" s="353"/>
      <c r="AI35" s="121"/>
      <c r="AJ35" s="121"/>
      <c r="AK35" s="121"/>
      <c r="AL35" s="121"/>
      <c r="AM35" s="121"/>
      <c r="AN35" s="121"/>
      <c r="AO35" s="121"/>
      <c r="AP35" s="327"/>
    </row>
    <row r="36" spans="3:42" ht="46.5" customHeight="1">
      <c r="C36" s="361"/>
      <c r="D36" s="361"/>
      <c r="E36" s="363"/>
      <c r="F36" s="363"/>
      <c r="G36" s="124"/>
      <c r="H36" s="124"/>
      <c r="I36" s="124"/>
      <c r="J36" s="124"/>
      <c r="K36" s="124"/>
      <c r="L36" s="124"/>
      <c r="M36" s="124"/>
      <c r="N36" s="124"/>
      <c r="O36" s="14" t="s">
        <v>64</v>
      </c>
      <c r="P36" s="145" t="s">
        <v>65</v>
      </c>
      <c r="Q36" s="146">
        <v>1</v>
      </c>
      <c r="R36" s="147">
        <v>0</v>
      </c>
      <c r="S36" s="147">
        <v>0</v>
      </c>
      <c r="T36" s="147">
        <v>0</v>
      </c>
      <c r="U36" s="147">
        <v>1</v>
      </c>
      <c r="V36" s="168">
        <v>1</v>
      </c>
      <c r="W36" s="366"/>
      <c r="X36" s="254"/>
      <c r="Y36" s="145" t="s">
        <v>65</v>
      </c>
      <c r="Z36" s="83" t="s">
        <v>66</v>
      </c>
      <c r="AA36" s="358"/>
      <c r="AB36" s="359"/>
      <c r="AC36" s="343"/>
      <c r="AD36" s="350"/>
      <c r="AE36" s="348"/>
      <c r="AF36" s="305"/>
      <c r="AG36" s="305"/>
      <c r="AH36" s="353"/>
      <c r="AI36" s="121"/>
      <c r="AJ36" s="121"/>
      <c r="AK36" s="121"/>
      <c r="AL36" s="121"/>
      <c r="AM36" s="121"/>
      <c r="AN36" s="121"/>
      <c r="AO36" s="121"/>
      <c r="AP36" s="327"/>
    </row>
    <row r="37" spans="3:42" ht="61.5" customHeight="1">
      <c r="C37" s="361"/>
      <c r="D37" s="361"/>
      <c r="E37" s="363"/>
      <c r="F37" s="363"/>
      <c r="G37" s="124"/>
      <c r="H37" s="124"/>
      <c r="I37" s="124"/>
      <c r="J37" s="124"/>
      <c r="K37" s="124"/>
      <c r="L37" s="124"/>
      <c r="M37" s="124"/>
      <c r="N37" s="124"/>
      <c r="O37" s="14"/>
      <c r="P37" s="140" t="s">
        <v>144</v>
      </c>
      <c r="Q37" s="146">
        <v>1</v>
      </c>
      <c r="R37" s="146">
        <v>0</v>
      </c>
      <c r="S37" s="146">
        <v>0</v>
      </c>
      <c r="T37" s="146">
        <v>0.25</v>
      </c>
      <c r="U37" s="153">
        <v>0</v>
      </c>
      <c r="V37" s="164">
        <v>0.25</v>
      </c>
      <c r="W37" s="366"/>
      <c r="X37" s="254"/>
      <c r="Y37" s="24" t="s">
        <v>144</v>
      </c>
      <c r="Z37" s="84" t="s">
        <v>145</v>
      </c>
      <c r="AA37" s="76" t="s">
        <v>67</v>
      </c>
      <c r="AB37" s="30" t="s">
        <v>102</v>
      </c>
      <c r="AC37" s="33">
        <v>435581614</v>
      </c>
      <c r="AD37" s="58">
        <v>304886554.02999997</v>
      </c>
      <c r="AE37" s="80">
        <f t="shared" ref="AE37:AE42" si="2">AC37+AD37</f>
        <v>740468168.02999997</v>
      </c>
      <c r="AF37" s="305"/>
      <c r="AG37" s="305"/>
      <c r="AH37" s="353"/>
      <c r="AI37" s="121"/>
      <c r="AJ37" s="121"/>
      <c r="AK37" s="121"/>
      <c r="AL37" s="121"/>
      <c r="AM37" s="121"/>
      <c r="AN37" s="121"/>
      <c r="AO37" s="121"/>
      <c r="AP37" s="327"/>
    </row>
    <row r="38" spans="3:42" ht="65.25" customHeight="1">
      <c r="C38" s="361"/>
      <c r="D38" s="361"/>
      <c r="E38" s="363"/>
      <c r="F38" s="363"/>
      <c r="G38" s="124"/>
      <c r="H38" s="124"/>
      <c r="I38" s="124"/>
      <c r="J38" s="124"/>
      <c r="K38" s="124"/>
      <c r="L38" s="124"/>
      <c r="M38" s="124"/>
      <c r="N38" s="124"/>
      <c r="O38" s="15"/>
      <c r="P38" s="140" t="s">
        <v>129</v>
      </c>
      <c r="Q38" s="146">
        <v>1</v>
      </c>
      <c r="R38" s="146">
        <v>0</v>
      </c>
      <c r="S38" s="146">
        <v>0</v>
      </c>
      <c r="T38" s="146">
        <v>0.5</v>
      </c>
      <c r="U38" s="153">
        <v>0</v>
      </c>
      <c r="V38" s="164">
        <v>0.5</v>
      </c>
      <c r="W38" s="366"/>
      <c r="X38" s="254"/>
      <c r="Y38" s="24" t="s">
        <v>129</v>
      </c>
      <c r="Z38" s="84" t="s">
        <v>146</v>
      </c>
      <c r="AA38" s="76" t="s">
        <v>67</v>
      </c>
      <c r="AB38" s="30" t="s">
        <v>170</v>
      </c>
      <c r="AC38" s="33">
        <v>0</v>
      </c>
      <c r="AD38" s="58">
        <v>45824983.68</v>
      </c>
      <c r="AE38" s="80">
        <f t="shared" si="2"/>
        <v>45824983.68</v>
      </c>
      <c r="AF38" s="305"/>
      <c r="AG38" s="305"/>
      <c r="AH38" s="353"/>
      <c r="AI38" s="121"/>
      <c r="AJ38" s="121"/>
      <c r="AK38" s="121"/>
      <c r="AL38" s="121"/>
      <c r="AM38" s="121"/>
      <c r="AN38" s="121"/>
      <c r="AO38" s="121"/>
      <c r="AP38" s="327"/>
    </row>
    <row r="39" spans="3:42" ht="48" customHeight="1" thickBot="1">
      <c r="C39" s="361"/>
      <c r="D39" s="361"/>
      <c r="E39" s="364"/>
      <c r="F39" s="364"/>
      <c r="G39" s="125"/>
      <c r="H39" s="125"/>
      <c r="I39" s="125"/>
      <c r="J39" s="125"/>
      <c r="K39" s="125"/>
      <c r="L39" s="125"/>
      <c r="M39" s="125"/>
      <c r="N39" s="125"/>
      <c r="O39" s="16"/>
      <c r="P39" s="139" t="s">
        <v>128</v>
      </c>
      <c r="Q39" s="130">
        <v>1</v>
      </c>
      <c r="R39" s="130">
        <v>0</v>
      </c>
      <c r="S39" s="130">
        <v>0</v>
      </c>
      <c r="T39" s="130">
        <v>0</v>
      </c>
      <c r="U39" s="226">
        <v>0</v>
      </c>
      <c r="V39" s="169">
        <v>0</v>
      </c>
      <c r="W39" s="367"/>
      <c r="X39" s="255"/>
      <c r="Y39" s="23" t="s">
        <v>128</v>
      </c>
      <c r="Z39" s="85" t="s">
        <v>147</v>
      </c>
      <c r="AA39" s="70" t="s">
        <v>173</v>
      </c>
      <c r="AB39" s="71" t="s">
        <v>171</v>
      </c>
      <c r="AC39" s="9">
        <v>0</v>
      </c>
      <c r="AD39" s="87">
        <v>48749025</v>
      </c>
      <c r="AE39" s="73">
        <f t="shared" si="2"/>
        <v>48749025</v>
      </c>
      <c r="AF39" s="329"/>
      <c r="AG39" s="329"/>
      <c r="AH39" s="354"/>
      <c r="AI39" s="121"/>
      <c r="AJ39" s="121"/>
      <c r="AK39" s="121"/>
      <c r="AL39" s="121"/>
      <c r="AM39" s="121"/>
      <c r="AN39" s="121"/>
      <c r="AO39" s="121"/>
      <c r="AP39" s="328"/>
    </row>
    <row r="40" spans="3:42" ht="48" customHeight="1" thickBot="1">
      <c r="C40" s="361"/>
      <c r="D40" s="361"/>
      <c r="E40" s="362" t="s">
        <v>47</v>
      </c>
      <c r="F40" s="362" t="s">
        <v>68</v>
      </c>
      <c r="G40" s="157"/>
      <c r="H40" s="157"/>
      <c r="I40" s="157"/>
      <c r="J40" s="157"/>
      <c r="K40" s="157"/>
      <c r="L40" s="157"/>
      <c r="M40" s="157"/>
      <c r="N40" s="157"/>
      <c r="O40" s="429" t="s">
        <v>70</v>
      </c>
      <c r="P40" s="288" t="s">
        <v>179</v>
      </c>
      <c r="Q40" s="384">
        <v>1</v>
      </c>
      <c r="R40" s="269">
        <v>0.01</v>
      </c>
      <c r="S40" s="269">
        <v>69</v>
      </c>
      <c r="T40" s="269">
        <v>69</v>
      </c>
      <c r="U40" s="240">
        <v>0.7</v>
      </c>
      <c r="V40" s="434">
        <v>0.7</v>
      </c>
      <c r="W40" s="379" t="s">
        <v>69</v>
      </c>
      <c r="X40" s="259">
        <f>+(V40+V42+V43)/3</f>
        <v>0.34526666666666667</v>
      </c>
      <c r="Y40" s="288" t="s">
        <v>179</v>
      </c>
      <c r="Z40" s="383" t="s">
        <v>71</v>
      </c>
      <c r="AA40" s="64" t="s">
        <v>72</v>
      </c>
      <c r="AB40" s="34" t="s">
        <v>102</v>
      </c>
      <c r="AC40" s="65">
        <v>63000000</v>
      </c>
      <c r="AD40" s="74">
        <v>175353878</v>
      </c>
      <c r="AE40" s="79">
        <f t="shared" si="2"/>
        <v>238353878</v>
      </c>
      <c r="AF40" s="304">
        <f>SUM(AC40:AC43)+SUM(AD40:AD43)</f>
        <v>363738745</v>
      </c>
      <c r="AG40" s="304">
        <v>314950000</v>
      </c>
      <c r="AH40" s="322">
        <f>+AG40/AF40</f>
        <v>0.86586871574541779</v>
      </c>
      <c r="AI40" s="193" t="s">
        <v>200</v>
      </c>
      <c r="AJ40" s="193" t="s">
        <v>232</v>
      </c>
      <c r="AK40" s="194" t="s">
        <v>233</v>
      </c>
      <c r="AL40" s="195">
        <v>997000000</v>
      </c>
      <c r="AM40" s="195">
        <v>997000000</v>
      </c>
      <c r="AN40" s="193">
        <f>+AM40/AL40</f>
        <v>1</v>
      </c>
      <c r="AO40" s="193"/>
      <c r="AP40" s="326"/>
    </row>
    <row r="41" spans="3:42" ht="51" customHeight="1" thickBot="1">
      <c r="C41" s="361"/>
      <c r="D41" s="361"/>
      <c r="E41" s="363"/>
      <c r="F41" s="363"/>
      <c r="G41" s="158"/>
      <c r="H41" s="158"/>
      <c r="I41" s="158"/>
      <c r="J41" s="158"/>
      <c r="K41" s="158"/>
      <c r="L41" s="158"/>
      <c r="M41" s="158"/>
      <c r="N41" s="158"/>
      <c r="O41" s="430"/>
      <c r="P41" s="320"/>
      <c r="Q41" s="238"/>
      <c r="R41" s="270"/>
      <c r="S41" s="270"/>
      <c r="T41" s="270"/>
      <c r="U41" s="241"/>
      <c r="V41" s="263"/>
      <c r="W41" s="380"/>
      <c r="X41" s="260"/>
      <c r="Y41" s="320"/>
      <c r="Z41" s="378"/>
      <c r="AA41" s="76" t="s">
        <v>134</v>
      </c>
      <c r="AB41" s="34" t="s">
        <v>24</v>
      </c>
      <c r="AC41" s="33">
        <v>97000000</v>
      </c>
      <c r="AD41" s="57">
        <v>0</v>
      </c>
      <c r="AE41" s="80">
        <f t="shared" si="2"/>
        <v>97000000</v>
      </c>
      <c r="AF41" s="305"/>
      <c r="AG41" s="305"/>
      <c r="AH41" s="323"/>
      <c r="AI41" s="193" t="s">
        <v>206</v>
      </c>
      <c r="AJ41" s="193" t="s">
        <v>234</v>
      </c>
      <c r="AK41" s="196" t="s">
        <v>233</v>
      </c>
      <c r="AL41" s="195">
        <v>63000000</v>
      </c>
      <c r="AM41" s="195">
        <v>0</v>
      </c>
      <c r="AN41" s="193">
        <f>+AM41/AL41</f>
        <v>0</v>
      </c>
      <c r="AO41" s="117"/>
      <c r="AP41" s="327"/>
    </row>
    <row r="42" spans="3:42" ht="54.75" customHeight="1">
      <c r="C42" s="361"/>
      <c r="D42" s="361"/>
      <c r="E42" s="363"/>
      <c r="F42" s="363"/>
      <c r="G42" s="158"/>
      <c r="H42" s="158"/>
      <c r="I42" s="158"/>
      <c r="J42" s="158"/>
      <c r="K42" s="158"/>
      <c r="L42" s="158"/>
      <c r="M42" s="158"/>
      <c r="N42" s="158"/>
      <c r="O42" s="128" t="s">
        <v>73</v>
      </c>
      <c r="P42" s="140" t="s">
        <v>74</v>
      </c>
      <c r="Q42" s="46">
        <v>10000</v>
      </c>
      <c r="R42" s="39">
        <v>406</v>
      </c>
      <c r="S42" s="39">
        <v>2288</v>
      </c>
      <c r="T42" s="39">
        <v>2688</v>
      </c>
      <c r="U42" s="39">
        <v>3358</v>
      </c>
      <c r="V42" s="149">
        <f>+U42/10000</f>
        <v>0.33579999999999999</v>
      </c>
      <c r="W42" s="381"/>
      <c r="X42" s="260"/>
      <c r="Y42" s="24" t="s">
        <v>74</v>
      </c>
      <c r="Z42" s="50" t="s">
        <v>75</v>
      </c>
      <c r="AA42" s="337" t="s">
        <v>174</v>
      </c>
      <c r="AB42" s="339" t="s">
        <v>108</v>
      </c>
      <c r="AC42" s="333"/>
      <c r="AD42" s="335">
        <v>28384867</v>
      </c>
      <c r="AE42" s="301">
        <f t="shared" si="2"/>
        <v>28384867</v>
      </c>
      <c r="AF42" s="305"/>
      <c r="AG42" s="305"/>
      <c r="AH42" s="324"/>
      <c r="AI42" s="117"/>
      <c r="AJ42" s="117"/>
      <c r="AK42" s="117"/>
      <c r="AL42" s="117"/>
      <c r="AM42" s="117"/>
      <c r="AN42" s="117"/>
      <c r="AO42" s="117"/>
      <c r="AP42" s="327"/>
    </row>
    <row r="43" spans="3:42" ht="66" customHeight="1" thickBot="1">
      <c r="C43" s="361"/>
      <c r="D43" s="361"/>
      <c r="E43" s="363"/>
      <c r="F43" s="364"/>
      <c r="G43" s="159"/>
      <c r="H43" s="159"/>
      <c r="I43" s="159"/>
      <c r="J43" s="159"/>
      <c r="K43" s="159"/>
      <c r="L43" s="159"/>
      <c r="M43" s="159"/>
      <c r="N43" s="159"/>
      <c r="O43" s="12"/>
      <c r="P43" s="44" t="s">
        <v>127</v>
      </c>
      <c r="Q43" s="130">
        <v>1</v>
      </c>
      <c r="R43" s="130">
        <v>0</v>
      </c>
      <c r="S43" s="130">
        <v>0</v>
      </c>
      <c r="T43" s="130">
        <v>0</v>
      </c>
      <c r="U43" s="226">
        <v>0</v>
      </c>
      <c r="V43" s="169">
        <v>0</v>
      </c>
      <c r="W43" s="382"/>
      <c r="X43" s="261"/>
      <c r="Y43" s="29" t="s">
        <v>127</v>
      </c>
      <c r="Z43" s="63" t="s">
        <v>148</v>
      </c>
      <c r="AA43" s="338"/>
      <c r="AB43" s="340"/>
      <c r="AC43" s="334"/>
      <c r="AD43" s="336"/>
      <c r="AE43" s="341"/>
      <c r="AF43" s="329"/>
      <c r="AG43" s="329"/>
      <c r="AH43" s="325"/>
      <c r="AI43" s="118"/>
      <c r="AJ43" s="118"/>
      <c r="AK43" s="118"/>
      <c r="AL43" s="118"/>
      <c r="AM43" s="118"/>
      <c r="AN43" s="118"/>
      <c r="AO43" s="118"/>
      <c r="AP43" s="328"/>
    </row>
    <row r="44" spans="3:42" ht="45.75" customHeight="1">
      <c r="C44" s="361"/>
      <c r="D44" s="361"/>
      <c r="E44" s="363"/>
      <c r="F44" s="362" t="s">
        <v>76</v>
      </c>
      <c r="G44" s="124"/>
      <c r="H44" s="124"/>
      <c r="I44" s="124"/>
      <c r="J44" s="124"/>
      <c r="K44" s="124"/>
      <c r="L44" s="124"/>
      <c r="M44" s="124"/>
      <c r="N44" s="124"/>
      <c r="O44" s="431" t="s">
        <v>77</v>
      </c>
      <c r="P44" s="47" t="s">
        <v>126</v>
      </c>
      <c r="Q44" s="151">
        <v>1</v>
      </c>
      <c r="R44" s="152">
        <v>0</v>
      </c>
      <c r="S44" s="152">
        <v>0</v>
      </c>
      <c r="T44" s="152">
        <v>0.8</v>
      </c>
      <c r="U44" s="152">
        <v>1</v>
      </c>
      <c r="V44" s="170">
        <v>0.8</v>
      </c>
      <c r="W44" s="366" t="s">
        <v>76</v>
      </c>
      <c r="X44" s="259">
        <f>AVERAGE(V44:V47)</f>
        <v>0.77500000000000002</v>
      </c>
      <c r="Y44" s="47" t="s">
        <v>126</v>
      </c>
      <c r="Z44" s="78" t="s">
        <v>149</v>
      </c>
      <c r="AA44" s="64" t="s">
        <v>135</v>
      </c>
      <c r="AB44" s="34" t="s">
        <v>20</v>
      </c>
      <c r="AC44" s="65">
        <v>20000000</v>
      </c>
      <c r="AD44" s="74">
        <v>0</v>
      </c>
      <c r="AE44" s="75">
        <f>AC44+AD44</f>
        <v>20000000</v>
      </c>
      <c r="AF44" s="305">
        <f>SUM(AC44:AC47)+SUM(AD44:AD47)</f>
        <v>135262000</v>
      </c>
      <c r="AG44" s="305">
        <v>122600000</v>
      </c>
      <c r="AH44" s="331">
        <f>+AG44/AF44</f>
        <v>0.90638908192988421</v>
      </c>
      <c r="AI44" s="198" t="s">
        <v>200</v>
      </c>
      <c r="AJ44" s="119" t="s">
        <v>235</v>
      </c>
      <c r="AK44" s="197" t="s">
        <v>236</v>
      </c>
      <c r="AL44" s="199">
        <v>13600000</v>
      </c>
      <c r="AM44" s="199">
        <v>13600000</v>
      </c>
      <c r="AN44" s="198">
        <f>+AM44/AL44</f>
        <v>1</v>
      </c>
      <c r="AO44" s="119"/>
      <c r="AP44" s="327"/>
    </row>
    <row r="45" spans="3:42" ht="55.5" customHeight="1">
      <c r="C45" s="361"/>
      <c r="D45" s="361"/>
      <c r="E45" s="363"/>
      <c r="F45" s="363"/>
      <c r="G45" s="124"/>
      <c r="H45" s="124"/>
      <c r="I45" s="124"/>
      <c r="J45" s="124"/>
      <c r="K45" s="124"/>
      <c r="L45" s="124"/>
      <c r="M45" s="124"/>
      <c r="N45" s="124"/>
      <c r="O45" s="432"/>
      <c r="P45" s="140" t="s">
        <v>120</v>
      </c>
      <c r="Q45" s="146">
        <v>4</v>
      </c>
      <c r="R45" s="153">
        <v>0</v>
      </c>
      <c r="S45" s="153">
        <v>0</v>
      </c>
      <c r="T45" s="153">
        <v>0</v>
      </c>
      <c r="U45" s="153">
        <v>4</v>
      </c>
      <c r="V45" s="164">
        <v>0.8</v>
      </c>
      <c r="W45" s="366"/>
      <c r="X45" s="260"/>
      <c r="Y45" s="43" t="s">
        <v>120</v>
      </c>
      <c r="Z45" s="50" t="s">
        <v>121</v>
      </c>
      <c r="AA45" s="76" t="s">
        <v>134</v>
      </c>
      <c r="AB45" s="32" t="s">
        <v>24</v>
      </c>
      <c r="AC45" s="33">
        <v>13600000</v>
      </c>
      <c r="AD45" s="57">
        <v>0</v>
      </c>
      <c r="AE45" s="77">
        <f>AC45+AD45</f>
        <v>13600000</v>
      </c>
      <c r="AF45" s="305"/>
      <c r="AG45" s="305"/>
      <c r="AH45" s="332"/>
      <c r="AI45" s="201" t="s">
        <v>237</v>
      </c>
      <c r="AJ45" s="200" t="s">
        <v>238</v>
      </c>
      <c r="AK45" s="201" t="s">
        <v>239</v>
      </c>
      <c r="AL45" s="195">
        <v>20000000</v>
      </c>
      <c r="AM45" s="195">
        <v>20000000</v>
      </c>
      <c r="AN45" s="193">
        <f>+AM45/AL45</f>
        <v>1</v>
      </c>
      <c r="AO45" s="119"/>
      <c r="AP45" s="327"/>
    </row>
    <row r="46" spans="3:42" ht="55.5" customHeight="1">
      <c r="C46" s="361"/>
      <c r="D46" s="361"/>
      <c r="E46" s="363"/>
      <c r="F46" s="363"/>
      <c r="G46" s="124"/>
      <c r="H46" s="124"/>
      <c r="I46" s="124"/>
      <c r="J46" s="124"/>
      <c r="K46" s="124"/>
      <c r="L46" s="124"/>
      <c r="M46" s="124"/>
      <c r="N46" s="124"/>
      <c r="O46" s="432"/>
      <c r="P46" s="140" t="s">
        <v>78</v>
      </c>
      <c r="Q46" s="146">
        <v>0</v>
      </c>
      <c r="R46" s="153">
        <v>0</v>
      </c>
      <c r="S46" s="153">
        <v>0</v>
      </c>
      <c r="T46" s="153">
        <v>0</v>
      </c>
      <c r="U46" s="153">
        <v>1</v>
      </c>
      <c r="V46" s="164">
        <v>0.5</v>
      </c>
      <c r="W46" s="366"/>
      <c r="X46" s="260"/>
      <c r="Y46" s="43" t="s">
        <v>78</v>
      </c>
      <c r="Z46" s="50" t="s">
        <v>79</v>
      </c>
      <c r="AA46" s="337" t="s">
        <v>174</v>
      </c>
      <c r="AB46" s="347" t="s">
        <v>108</v>
      </c>
      <c r="AC46" s="333">
        <v>0</v>
      </c>
      <c r="AD46" s="335">
        <v>101662000</v>
      </c>
      <c r="AE46" s="301">
        <f>AC46+AD46</f>
        <v>101662000</v>
      </c>
      <c r="AF46" s="305"/>
      <c r="AG46" s="305"/>
      <c r="AH46" s="331"/>
      <c r="AI46" s="119"/>
      <c r="AJ46" s="119"/>
      <c r="AK46" s="119"/>
      <c r="AL46" s="119"/>
      <c r="AM46" s="119"/>
      <c r="AN46" s="119"/>
      <c r="AO46" s="119"/>
      <c r="AP46" s="327"/>
    </row>
    <row r="47" spans="3:42" ht="52.5" customHeight="1" thickBot="1">
      <c r="C47" s="361"/>
      <c r="D47" s="361"/>
      <c r="E47" s="363"/>
      <c r="F47" s="364"/>
      <c r="G47" s="125"/>
      <c r="H47" s="125"/>
      <c r="I47" s="125"/>
      <c r="J47" s="125"/>
      <c r="K47" s="125"/>
      <c r="L47" s="125"/>
      <c r="M47" s="125"/>
      <c r="N47" s="125"/>
      <c r="O47" s="433"/>
      <c r="P47" s="139" t="s">
        <v>131</v>
      </c>
      <c r="Q47" s="154">
        <v>1</v>
      </c>
      <c r="R47" s="155">
        <v>0</v>
      </c>
      <c r="S47" s="155">
        <v>0</v>
      </c>
      <c r="T47" s="155">
        <v>0</v>
      </c>
      <c r="U47" s="225">
        <v>1</v>
      </c>
      <c r="V47" s="171">
        <v>1</v>
      </c>
      <c r="W47" s="367"/>
      <c r="X47" s="261"/>
      <c r="Y47" s="42" t="s">
        <v>131</v>
      </c>
      <c r="Z47" s="51" t="s">
        <v>150</v>
      </c>
      <c r="AA47" s="338"/>
      <c r="AB47" s="340"/>
      <c r="AC47" s="334"/>
      <c r="AD47" s="336"/>
      <c r="AE47" s="341"/>
      <c r="AF47" s="305"/>
      <c r="AG47" s="305"/>
      <c r="AH47" s="331"/>
      <c r="AI47" s="119"/>
      <c r="AJ47" s="119"/>
      <c r="AK47" s="119"/>
      <c r="AL47" s="119"/>
      <c r="AM47" s="119"/>
      <c r="AN47" s="119"/>
      <c r="AO47" s="119"/>
      <c r="AP47" s="327"/>
    </row>
    <row r="48" spans="3:42" ht="58.5" customHeight="1">
      <c r="C48" s="361"/>
      <c r="D48" s="361"/>
      <c r="E48" s="363"/>
      <c r="F48" s="362" t="s">
        <v>80</v>
      </c>
      <c r="G48" s="123"/>
      <c r="H48" s="123"/>
      <c r="I48" s="123"/>
      <c r="J48" s="123"/>
      <c r="K48" s="123"/>
      <c r="L48" s="123"/>
      <c r="M48" s="123"/>
      <c r="N48" s="123"/>
      <c r="O48" s="293" t="s">
        <v>82</v>
      </c>
      <c r="P48" s="138" t="s">
        <v>83</v>
      </c>
      <c r="Q48" s="150">
        <v>1</v>
      </c>
      <c r="R48" s="150">
        <v>0</v>
      </c>
      <c r="S48" s="150">
        <v>0</v>
      </c>
      <c r="T48" s="150">
        <v>0</v>
      </c>
      <c r="U48" s="218">
        <v>1</v>
      </c>
      <c r="V48" s="176">
        <v>0.33300000000000002</v>
      </c>
      <c r="W48" s="365" t="s">
        <v>81</v>
      </c>
      <c r="X48" s="253">
        <f>+(V48+V49+V51+V52)/4</f>
        <v>0.39975000000000005</v>
      </c>
      <c r="Y48" s="41" t="s">
        <v>83</v>
      </c>
      <c r="Z48" s="61" t="s">
        <v>84</v>
      </c>
      <c r="AA48" s="64" t="s">
        <v>85</v>
      </c>
      <c r="AB48" s="18" t="s">
        <v>24</v>
      </c>
      <c r="AC48" s="65">
        <v>32700000</v>
      </c>
      <c r="AD48" s="66">
        <v>94970845</v>
      </c>
      <c r="AE48" s="67">
        <f t="shared" ref="AE48:AE53" si="3">AC48+AD48</f>
        <v>127670845</v>
      </c>
      <c r="AF48" s="304">
        <f>SUM(AC48:AC52)+SUM(AD48:AD52)</f>
        <v>761804620.77999997</v>
      </c>
      <c r="AG48" s="304">
        <v>168273333</v>
      </c>
      <c r="AH48" s="322">
        <f>+AG48/AF48</f>
        <v>0.2208877819981028</v>
      </c>
      <c r="AI48" s="193" t="s">
        <v>200</v>
      </c>
      <c r="AJ48" s="193" t="s">
        <v>240</v>
      </c>
      <c r="AK48" s="194" t="s">
        <v>241</v>
      </c>
      <c r="AL48" s="195">
        <v>32700000</v>
      </c>
      <c r="AM48" s="195">
        <v>32700000</v>
      </c>
      <c r="AN48" s="193">
        <f>+AM48/AL48</f>
        <v>1</v>
      </c>
      <c r="AO48" s="116"/>
      <c r="AP48" s="326"/>
    </row>
    <row r="49" spans="3:42" ht="57.75" customHeight="1">
      <c r="C49" s="361"/>
      <c r="D49" s="361"/>
      <c r="E49" s="363"/>
      <c r="F49" s="363"/>
      <c r="G49" s="124"/>
      <c r="H49" s="124"/>
      <c r="I49" s="124"/>
      <c r="J49" s="124"/>
      <c r="K49" s="124"/>
      <c r="L49" s="124"/>
      <c r="M49" s="124"/>
      <c r="N49" s="124"/>
      <c r="O49" s="293"/>
      <c r="P49" s="237" t="s">
        <v>53</v>
      </c>
      <c r="Q49" s="229">
        <v>1</v>
      </c>
      <c r="R49" s="229">
        <v>0</v>
      </c>
      <c r="S49" s="229">
        <v>0</v>
      </c>
      <c r="T49" s="229">
        <v>0</v>
      </c>
      <c r="U49" s="147"/>
      <c r="V49" s="264">
        <v>0.33300000000000002</v>
      </c>
      <c r="W49" s="366"/>
      <c r="X49" s="254"/>
      <c r="Y49" s="237" t="s">
        <v>53</v>
      </c>
      <c r="Z49" s="377" t="s">
        <v>86</v>
      </c>
      <c r="AA49" s="68" t="s">
        <v>176</v>
      </c>
      <c r="AB49" s="32" t="s">
        <v>20</v>
      </c>
      <c r="AC49" s="33">
        <v>0</v>
      </c>
      <c r="AD49" s="57">
        <v>2698858</v>
      </c>
      <c r="AE49" s="69">
        <f t="shared" si="3"/>
        <v>2698858</v>
      </c>
      <c r="AF49" s="305"/>
      <c r="AG49" s="305"/>
      <c r="AH49" s="323"/>
      <c r="AI49" s="193" t="s">
        <v>200</v>
      </c>
      <c r="AJ49" s="193" t="s">
        <v>242</v>
      </c>
      <c r="AK49" s="196" t="s">
        <v>243</v>
      </c>
      <c r="AL49" s="195">
        <v>520000000</v>
      </c>
      <c r="AM49" s="195">
        <v>520000000</v>
      </c>
      <c r="AN49" s="193">
        <f>+AM49/AL49</f>
        <v>1</v>
      </c>
      <c r="AO49" s="117"/>
      <c r="AP49" s="327"/>
    </row>
    <row r="50" spans="3:42" ht="45" customHeight="1">
      <c r="C50" s="361"/>
      <c r="D50" s="361"/>
      <c r="E50" s="363"/>
      <c r="F50" s="363"/>
      <c r="G50" s="124"/>
      <c r="H50" s="124"/>
      <c r="I50" s="124"/>
      <c r="J50" s="124"/>
      <c r="K50" s="124"/>
      <c r="L50" s="124"/>
      <c r="M50" s="124"/>
      <c r="N50" s="124"/>
      <c r="O50" s="294"/>
      <c r="P50" s="238"/>
      <c r="Q50" s="230"/>
      <c r="R50" s="230"/>
      <c r="S50" s="230"/>
      <c r="T50" s="230"/>
      <c r="U50" s="218"/>
      <c r="V50" s="435"/>
      <c r="W50" s="366"/>
      <c r="X50" s="254"/>
      <c r="Y50" s="238"/>
      <c r="Z50" s="378"/>
      <c r="AA50" s="68" t="s">
        <v>177</v>
      </c>
      <c r="AB50" s="32" t="s">
        <v>108</v>
      </c>
      <c r="AC50" s="33">
        <v>0</v>
      </c>
      <c r="AD50" s="57">
        <v>152666424</v>
      </c>
      <c r="AE50" s="69">
        <f t="shared" si="3"/>
        <v>152666424</v>
      </c>
      <c r="AF50" s="305"/>
      <c r="AG50" s="305"/>
      <c r="AH50" s="323"/>
      <c r="AI50" s="194" t="s">
        <v>244</v>
      </c>
      <c r="AJ50" s="193" t="s">
        <v>245</v>
      </c>
      <c r="AK50" s="194" t="s">
        <v>246</v>
      </c>
      <c r="AL50" s="195">
        <v>400000000</v>
      </c>
      <c r="AM50" s="195">
        <v>400000000</v>
      </c>
      <c r="AN50" s="193">
        <f>+AM50/AL50</f>
        <v>1</v>
      </c>
      <c r="AO50" s="117"/>
      <c r="AP50" s="327"/>
    </row>
    <row r="51" spans="3:42" ht="115.5" customHeight="1">
      <c r="C51" s="361"/>
      <c r="D51" s="361"/>
      <c r="E51" s="363"/>
      <c r="F51" s="363"/>
      <c r="G51" s="124"/>
      <c r="H51" s="124"/>
      <c r="I51" s="124"/>
      <c r="J51" s="124"/>
      <c r="K51" s="124"/>
      <c r="L51" s="124"/>
      <c r="M51" s="124"/>
      <c r="N51" s="124"/>
      <c r="O51" s="135" t="s">
        <v>87</v>
      </c>
      <c r="P51" s="145" t="s">
        <v>88</v>
      </c>
      <c r="Q51" s="146">
        <v>1</v>
      </c>
      <c r="R51" s="146">
        <v>0</v>
      </c>
      <c r="S51" s="146">
        <v>0</v>
      </c>
      <c r="T51" s="146">
        <v>0.33</v>
      </c>
      <c r="U51" s="153">
        <v>0.9</v>
      </c>
      <c r="V51" s="172">
        <v>0.33300000000000002</v>
      </c>
      <c r="W51" s="366"/>
      <c r="X51" s="254"/>
      <c r="Y51" s="145" t="s">
        <v>88</v>
      </c>
      <c r="Z51" s="62" t="s">
        <v>89</v>
      </c>
      <c r="AA51" s="68" t="s">
        <v>117</v>
      </c>
      <c r="AB51" s="32" t="s">
        <v>102</v>
      </c>
      <c r="AC51" s="33">
        <v>100000000</v>
      </c>
      <c r="AD51" s="57">
        <v>353271774</v>
      </c>
      <c r="AE51" s="69">
        <f t="shared" si="3"/>
        <v>453271774</v>
      </c>
      <c r="AF51" s="305"/>
      <c r="AG51" s="305"/>
      <c r="AH51" s="323"/>
      <c r="AI51" s="194" t="s">
        <v>209</v>
      </c>
      <c r="AJ51" s="193" t="s">
        <v>247</v>
      </c>
      <c r="AK51" s="196" t="s">
        <v>248</v>
      </c>
      <c r="AL51" s="195">
        <v>100000000</v>
      </c>
      <c r="AM51" s="195"/>
      <c r="AN51" s="193">
        <f>+AM51/AL51</f>
        <v>0</v>
      </c>
      <c r="AO51" s="117"/>
      <c r="AP51" s="327"/>
    </row>
    <row r="52" spans="3:42" ht="97.5" customHeight="1" thickBot="1">
      <c r="C52" s="361"/>
      <c r="D52" s="361"/>
      <c r="E52" s="364"/>
      <c r="F52" s="364"/>
      <c r="G52" s="125"/>
      <c r="H52" s="125"/>
      <c r="I52" s="125"/>
      <c r="J52" s="125"/>
      <c r="K52" s="125"/>
      <c r="L52" s="125"/>
      <c r="M52" s="125"/>
      <c r="N52" s="125"/>
      <c r="O52" s="129"/>
      <c r="P52" s="137" t="s">
        <v>90</v>
      </c>
      <c r="Q52" s="126">
        <v>1</v>
      </c>
      <c r="R52" s="144">
        <v>1</v>
      </c>
      <c r="S52" s="46">
        <v>1</v>
      </c>
      <c r="T52" s="46">
        <v>1</v>
      </c>
      <c r="U52" s="219">
        <v>1</v>
      </c>
      <c r="V52" s="173">
        <v>0.6</v>
      </c>
      <c r="W52" s="367"/>
      <c r="X52" s="255"/>
      <c r="Y52" s="20" t="s">
        <v>90</v>
      </c>
      <c r="Z52" s="63" t="s">
        <v>91</v>
      </c>
      <c r="AA52" s="70" t="s">
        <v>117</v>
      </c>
      <c r="AB52" s="71" t="s">
        <v>175</v>
      </c>
      <c r="AC52" s="9">
        <v>0</v>
      </c>
      <c r="AD52" s="72">
        <v>25496719.780000001</v>
      </c>
      <c r="AE52" s="73">
        <f t="shared" si="3"/>
        <v>25496719.780000001</v>
      </c>
      <c r="AF52" s="305"/>
      <c r="AG52" s="305"/>
      <c r="AH52" s="324"/>
      <c r="AI52" s="117"/>
      <c r="AJ52" s="117"/>
      <c r="AK52" s="117"/>
      <c r="AL52" s="117"/>
      <c r="AM52" s="117"/>
      <c r="AN52" s="117"/>
      <c r="AO52" s="117"/>
      <c r="AP52" s="327"/>
    </row>
    <row r="53" spans="3:42" ht="34.5" customHeight="1">
      <c r="C53" s="405" t="s">
        <v>92</v>
      </c>
      <c r="D53" s="405" t="s">
        <v>93</v>
      </c>
      <c r="E53" s="405" t="s">
        <v>94</v>
      </c>
      <c r="F53" s="362"/>
      <c r="G53" s="157"/>
      <c r="H53" s="157"/>
      <c r="I53" s="157"/>
      <c r="J53" s="157"/>
      <c r="K53" s="157"/>
      <c r="L53" s="157"/>
      <c r="M53" s="157"/>
      <c r="N53" s="157"/>
      <c r="O53" s="299"/>
      <c r="P53" s="288" t="s">
        <v>95</v>
      </c>
      <c r="Q53" s="288">
        <v>3</v>
      </c>
      <c r="R53" s="242">
        <v>0.23</v>
      </c>
      <c r="S53" s="242">
        <v>0.44</v>
      </c>
      <c r="T53" s="242">
        <v>0.75</v>
      </c>
      <c r="U53" s="242">
        <v>0.95</v>
      </c>
      <c r="V53" s="271">
        <f>+T53</f>
        <v>0.75</v>
      </c>
      <c r="W53" s="407" t="s">
        <v>93</v>
      </c>
      <c r="X53" s="253">
        <v>0.75</v>
      </c>
      <c r="Y53" s="288" t="s">
        <v>95</v>
      </c>
      <c r="Z53" s="368" t="s">
        <v>96</v>
      </c>
      <c r="AA53" s="370" t="s">
        <v>98</v>
      </c>
      <c r="AB53" s="372" t="s">
        <v>13</v>
      </c>
      <c r="AC53" s="374">
        <v>1000000</v>
      </c>
      <c r="AD53" s="302"/>
      <c r="AE53" s="300">
        <f t="shared" si="3"/>
        <v>1000000</v>
      </c>
      <c r="AF53" s="304">
        <f>SUM(AC53:AC58)</f>
        <v>141400000</v>
      </c>
      <c r="AG53" s="304">
        <v>134550000</v>
      </c>
      <c r="AH53" s="322">
        <f>+AG53/AF53</f>
        <v>0.95155586987270158</v>
      </c>
      <c r="AI53" s="193" t="s">
        <v>200</v>
      </c>
      <c r="AJ53" s="193" t="s">
        <v>249</v>
      </c>
      <c r="AK53" s="194" t="s">
        <v>250</v>
      </c>
      <c r="AL53" s="202">
        <v>433476746</v>
      </c>
      <c r="AM53" s="202">
        <v>433476746</v>
      </c>
      <c r="AN53" s="193">
        <f>+AM53/AL53</f>
        <v>1</v>
      </c>
      <c r="AO53" s="116"/>
      <c r="AP53" s="326"/>
    </row>
    <row r="54" spans="3:42" ht="42.75" customHeight="1">
      <c r="C54" s="406"/>
      <c r="D54" s="406"/>
      <c r="E54" s="406"/>
      <c r="F54" s="363"/>
      <c r="G54" s="158"/>
      <c r="H54" s="158"/>
      <c r="I54" s="158"/>
      <c r="J54" s="158"/>
      <c r="K54" s="158"/>
      <c r="L54" s="158"/>
      <c r="M54" s="158"/>
      <c r="N54" s="158"/>
      <c r="O54" s="293"/>
      <c r="P54" s="289"/>
      <c r="Q54" s="289"/>
      <c r="R54" s="243"/>
      <c r="S54" s="243"/>
      <c r="T54" s="243"/>
      <c r="U54" s="243"/>
      <c r="V54" s="272"/>
      <c r="W54" s="408"/>
      <c r="X54" s="254"/>
      <c r="Y54" s="289"/>
      <c r="Z54" s="369"/>
      <c r="AA54" s="371"/>
      <c r="AB54" s="373"/>
      <c r="AC54" s="333"/>
      <c r="AD54" s="303"/>
      <c r="AE54" s="301"/>
      <c r="AF54" s="305"/>
      <c r="AG54" s="305"/>
      <c r="AH54" s="323"/>
      <c r="AI54" s="193" t="s">
        <v>200</v>
      </c>
      <c r="AJ54" s="193" t="s">
        <v>251</v>
      </c>
      <c r="AK54" s="196" t="s">
        <v>250</v>
      </c>
      <c r="AL54" s="202">
        <v>1097000000</v>
      </c>
      <c r="AM54" s="202">
        <v>1097000000</v>
      </c>
      <c r="AN54" s="193">
        <f>+AM54/AL54</f>
        <v>1</v>
      </c>
      <c r="AO54" s="117"/>
      <c r="AP54" s="327"/>
    </row>
    <row r="55" spans="3:42" ht="42.75" customHeight="1">
      <c r="C55" s="406"/>
      <c r="D55" s="406"/>
      <c r="E55" s="406"/>
      <c r="F55" s="363"/>
      <c r="G55" s="158"/>
      <c r="H55" s="158"/>
      <c r="I55" s="158"/>
      <c r="J55" s="158"/>
      <c r="K55" s="158"/>
      <c r="L55" s="158"/>
      <c r="M55" s="158"/>
      <c r="N55" s="158"/>
      <c r="O55" s="293"/>
      <c r="P55" s="289"/>
      <c r="Q55" s="289"/>
      <c r="R55" s="243"/>
      <c r="S55" s="243"/>
      <c r="T55" s="243"/>
      <c r="U55" s="243"/>
      <c r="V55" s="272"/>
      <c r="W55" s="408"/>
      <c r="X55" s="254"/>
      <c r="Y55" s="289"/>
      <c r="Z55" s="369"/>
      <c r="AA55" s="337" t="s">
        <v>97</v>
      </c>
      <c r="AB55" s="373" t="s">
        <v>20</v>
      </c>
      <c r="AC55" s="333">
        <v>50000000</v>
      </c>
      <c r="AD55" s="303"/>
      <c r="AE55" s="301">
        <f>AC55+AD55</f>
        <v>50000000</v>
      </c>
      <c r="AF55" s="305"/>
      <c r="AG55" s="305"/>
      <c r="AH55" s="323"/>
      <c r="AI55" s="193" t="s">
        <v>206</v>
      </c>
      <c r="AJ55" s="193" t="s">
        <v>252</v>
      </c>
      <c r="AK55" s="196" t="s">
        <v>250</v>
      </c>
      <c r="AL55" s="202">
        <v>1000000</v>
      </c>
      <c r="AM55" s="195"/>
      <c r="AN55" s="193">
        <f>+AM55/AL55</f>
        <v>0</v>
      </c>
      <c r="AO55" s="117"/>
      <c r="AP55" s="327"/>
    </row>
    <row r="56" spans="3:42" ht="42.75" customHeight="1" thickBot="1">
      <c r="C56" s="406"/>
      <c r="D56" s="406"/>
      <c r="E56" s="406"/>
      <c r="F56" s="363"/>
      <c r="G56" s="158"/>
      <c r="H56" s="158"/>
      <c r="I56" s="158"/>
      <c r="J56" s="158"/>
      <c r="K56" s="158"/>
      <c r="L56" s="158"/>
      <c r="M56" s="158"/>
      <c r="N56" s="158"/>
      <c r="O56" s="293"/>
      <c r="P56" s="289"/>
      <c r="Q56" s="289"/>
      <c r="R56" s="243"/>
      <c r="S56" s="243"/>
      <c r="T56" s="243"/>
      <c r="U56" s="243"/>
      <c r="V56" s="272"/>
      <c r="W56" s="408"/>
      <c r="X56" s="254"/>
      <c r="Y56" s="289"/>
      <c r="Z56" s="369"/>
      <c r="AA56" s="338"/>
      <c r="AB56" s="375"/>
      <c r="AC56" s="334"/>
      <c r="AD56" s="303"/>
      <c r="AE56" s="301"/>
      <c r="AF56" s="305"/>
      <c r="AG56" s="305"/>
      <c r="AH56" s="323"/>
      <c r="AI56" s="194" t="s">
        <v>209</v>
      </c>
      <c r="AJ56" s="193" t="s">
        <v>253</v>
      </c>
      <c r="AK56" s="196" t="s">
        <v>250</v>
      </c>
      <c r="AL56" s="202">
        <v>50000000</v>
      </c>
      <c r="AM56" s="202">
        <v>50000000</v>
      </c>
      <c r="AN56" s="193">
        <f>+AM56/AL56</f>
        <v>1</v>
      </c>
      <c r="AO56" s="117"/>
      <c r="AP56" s="327"/>
    </row>
    <row r="57" spans="3:42" ht="30" customHeight="1">
      <c r="C57" s="406"/>
      <c r="D57" s="406"/>
      <c r="E57" s="406"/>
      <c r="F57" s="363"/>
      <c r="G57" s="158"/>
      <c r="H57" s="158"/>
      <c r="I57" s="158"/>
      <c r="J57" s="158"/>
      <c r="K57" s="158"/>
      <c r="L57" s="158"/>
      <c r="M57" s="158"/>
      <c r="N57" s="158"/>
      <c r="O57" s="293"/>
      <c r="P57" s="289"/>
      <c r="Q57" s="289"/>
      <c r="R57" s="243"/>
      <c r="S57" s="243"/>
      <c r="T57" s="243"/>
      <c r="U57" s="243"/>
      <c r="V57" s="272"/>
      <c r="W57" s="408"/>
      <c r="X57" s="254"/>
      <c r="Y57" s="289"/>
      <c r="Z57" s="369"/>
      <c r="AA57" s="337" t="s">
        <v>136</v>
      </c>
      <c r="AB57" s="373" t="s">
        <v>24</v>
      </c>
      <c r="AC57" s="333">
        <v>90400000</v>
      </c>
      <c r="AD57" s="303"/>
      <c r="AE57" s="301">
        <f>AC57+AD57</f>
        <v>90400000</v>
      </c>
      <c r="AF57" s="305"/>
      <c r="AG57" s="305"/>
      <c r="AH57" s="324"/>
      <c r="AI57" s="117"/>
      <c r="AJ57" s="117"/>
      <c r="AK57" s="117"/>
      <c r="AL57" s="117"/>
      <c r="AM57" s="117"/>
      <c r="AN57" s="117"/>
      <c r="AO57" s="117"/>
      <c r="AP57" s="327"/>
    </row>
    <row r="58" spans="3:42" ht="24.75" customHeight="1">
      <c r="C58" s="406"/>
      <c r="D58" s="406"/>
      <c r="E58" s="406"/>
      <c r="F58" s="363"/>
      <c r="G58" s="158"/>
      <c r="H58" s="158"/>
      <c r="I58" s="158"/>
      <c r="J58" s="158"/>
      <c r="K58" s="158"/>
      <c r="L58" s="158"/>
      <c r="M58" s="158"/>
      <c r="N58" s="158"/>
      <c r="O58" s="293"/>
      <c r="P58" s="289"/>
      <c r="Q58" s="289"/>
      <c r="R58" s="243"/>
      <c r="S58" s="243"/>
      <c r="T58" s="243"/>
      <c r="U58" s="243"/>
      <c r="V58" s="272"/>
      <c r="W58" s="408"/>
      <c r="X58" s="254"/>
      <c r="Y58" s="289"/>
      <c r="Z58" s="369"/>
      <c r="AA58" s="357"/>
      <c r="AB58" s="346"/>
      <c r="AC58" s="342"/>
      <c r="AD58" s="303"/>
      <c r="AE58" s="376"/>
      <c r="AF58" s="305"/>
      <c r="AG58" s="305"/>
      <c r="AH58" s="324"/>
      <c r="AI58" s="117"/>
      <c r="AJ58" s="117"/>
      <c r="AK58" s="117"/>
      <c r="AL58" s="117"/>
      <c r="AM58" s="117"/>
      <c r="AN58" s="117"/>
      <c r="AO58" s="117"/>
      <c r="AP58" s="327"/>
    </row>
    <row r="59" spans="3:42" ht="34.5" customHeight="1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1">
        <f>AVERAGE(V4:V58)</f>
        <v>0.69248947368421043</v>
      </c>
      <c r="W59" s="210"/>
      <c r="X59" s="211">
        <f>AVERAGE(X4:X58)</f>
        <v>0.68907677248677257</v>
      </c>
      <c r="Y59" s="210"/>
      <c r="Z59" s="210"/>
      <c r="AA59" s="210"/>
      <c r="AB59" s="210"/>
      <c r="AC59" s="210"/>
      <c r="AD59" s="212">
        <f>SUM(AD4:AD58)</f>
        <v>3024179720.6400003</v>
      </c>
      <c r="AE59" s="212">
        <f>SUM(AE4:AE58)</f>
        <v>6786663543.6399994</v>
      </c>
      <c r="AF59" s="213">
        <f>+(AF4+AF14+AF17+AF28+AF34+AF40+AF44+AF48+AF53)</f>
        <v>6786663543.6399994</v>
      </c>
      <c r="AG59" s="214">
        <f>+AG53+AG48+AG44+AG40+AG34+AG28+AG17+AG14+AG4</f>
        <v>3456319331</v>
      </c>
      <c r="AH59" s="215">
        <f>SUM(AH4:AH58)/9</f>
        <v>0.66261674185309694</v>
      </c>
      <c r="AI59" s="214"/>
      <c r="AJ59" s="214"/>
      <c r="AK59" s="214"/>
      <c r="AL59" s="216">
        <f>SUM(AL4:AL58)</f>
        <v>7922560360</v>
      </c>
      <c r="AM59" s="216">
        <f>SUM(AM4:AM58)</f>
        <v>5160076746</v>
      </c>
      <c r="AN59" s="217">
        <f>+AM59/AL59</f>
        <v>0.65131428623157883</v>
      </c>
      <c r="AO59" s="214">
        <f t="shared" ref="AO59:AP59" si="4">+AO53+AO48+AO44+AO40+AO34+AO28+AO17+AO14+AO4</f>
        <v>0</v>
      </c>
      <c r="AP59" s="214">
        <f t="shared" si="4"/>
        <v>0</v>
      </c>
    </row>
    <row r="60" spans="3:42" ht="21.75" customHeight="1" thickBot="1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415" t="s">
        <v>257</v>
      </c>
      <c r="X60" s="416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3:42" ht="30" customHeight="1" thickBot="1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13" t="s">
        <v>260</v>
      </c>
      <c r="X61" s="111">
        <f>+X59</f>
        <v>0.68907677248677257</v>
      </c>
      <c r="Z61"/>
      <c r="AA61"/>
      <c r="AB61"/>
      <c r="AC61"/>
      <c r="AD61"/>
      <c r="AE61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</row>
    <row r="62" spans="3:42" ht="30" customHeight="1" thickBot="1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13" t="s">
        <v>185</v>
      </c>
      <c r="X62" s="111">
        <f>+V59</f>
        <v>0.69248947368421043</v>
      </c>
      <c r="Z62"/>
      <c r="AA62"/>
      <c r="AB62"/>
      <c r="AC62"/>
      <c r="AD62"/>
      <c r="AE62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  <row r="63" spans="3:42" ht="30.75" customHeight="1" thickBot="1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08" t="s">
        <v>180</v>
      </c>
      <c r="X63" s="112">
        <f>+AN59</f>
        <v>0.65131428623157883</v>
      </c>
      <c r="Z63"/>
      <c r="AA63"/>
      <c r="AB63"/>
      <c r="AC63"/>
      <c r="AD63"/>
      <c r="AE63"/>
      <c r="AF63" s="101"/>
      <c r="AG63" s="102"/>
      <c r="AH63" s="59"/>
      <c r="AI63" s="59"/>
      <c r="AJ63" s="59"/>
      <c r="AK63" s="59"/>
      <c r="AL63" s="59"/>
      <c r="AM63" s="59"/>
      <c r="AN63" s="59"/>
      <c r="AO63" s="59"/>
      <c r="AP63"/>
    </row>
    <row r="64" spans="3:42" ht="1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3:42" ht="23.25" customHeight="1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3:42" ht="18" customHeight="1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 s="100"/>
      <c r="AG66"/>
      <c r="AH66"/>
      <c r="AI66"/>
      <c r="AJ66"/>
      <c r="AK66"/>
      <c r="AL66"/>
      <c r="AM66"/>
      <c r="AN66"/>
      <c r="AO66"/>
      <c r="AP66"/>
    </row>
    <row r="67" spans="3:42" ht="18" customHeight="1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</sheetData>
  <mergeCells count="278">
    <mergeCell ref="W60:X60"/>
    <mergeCell ref="C4:C27"/>
    <mergeCell ref="D4:D27"/>
    <mergeCell ref="E4:E27"/>
    <mergeCell ref="F4:F13"/>
    <mergeCell ref="W4:W13"/>
    <mergeCell ref="AA4:AA5"/>
    <mergeCell ref="AB4:AB5"/>
    <mergeCell ref="Z10:Z12"/>
    <mergeCell ref="Y22:Y23"/>
    <mergeCell ref="Z22:Z23"/>
    <mergeCell ref="E40:E52"/>
    <mergeCell ref="F44:F47"/>
    <mergeCell ref="W44:W47"/>
    <mergeCell ref="O40:O41"/>
    <mergeCell ref="O44:O47"/>
    <mergeCell ref="O48:O50"/>
    <mergeCell ref="V40:V41"/>
    <mergeCell ref="V49:V50"/>
    <mergeCell ref="W48:W52"/>
    <mergeCell ref="AA46:AA47"/>
    <mergeCell ref="AB46:AB47"/>
    <mergeCell ref="Q26:Q27"/>
    <mergeCell ref="P24:P25"/>
    <mergeCell ref="AC4:AC5"/>
    <mergeCell ref="R19:R20"/>
    <mergeCell ref="Y19:Y20"/>
    <mergeCell ref="R26:R27"/>
    <mergeCell ref="Y26:Y27"/>
    <mergeCell ref="F17:F27"/>
    <mergeCell ref="W17:W27"/>
    <mergeCell ref="C53:C58"/>
    <mergeCell ref="D53:D58"/>
    <mergeCell ref="E53:E58"/>
    <mergeCell ref="F53:F58"/>
    <mergeCell ref="W53:W58"/>
    <mergeCell ref="R53:R58"/>
    <mergeCell ref="Y49:Y50"/>
    <mergeCell ref="F14:F16"/>
    <mergeCell ref="W14:W16"/>
    <mergeCell ref="R14:R15"/>
    <mergeCell ref="Y14:Y15"/>
    <mergeCell ref="Z14:Z15"/>
    <mergeCell ref="R8:R9"/>
    <mergeCell ref="Y8:Y9"/>
    <mergeCell ref="Z8:Z9"/>
    <mergeCell ref="P8:P9"/>
    <mergeCell ref="Y10:Y12"/>
    <mergeCell ref="AF4:AF13"/>
    <mergeCell ref="AD4:AD5"/>
    <mergeCell ref="C2:F2"/>
    <mergeCell ref="W2:W3"/>
    <mergeCell ref="R2:R3"/>
    <mergeCell ref="Y2:Y3"/>
    <mergeCell ref="Z2:Z3"/>
    <mergeCell ref="R6:R7"/>
    <mergeCell ref="Y6:Y7"/>
    <mergeCell ref="Z6:Z7"/>
    <mergeCell ref="AC6:AC7"/>
    <mergeCell ref="AD6:AD7"/>
    <mergeCell ref="AA8:AA9"/>
    <mergeCell ref="AB8:AB9"/>
    <mergeCell ref="AC8:AC9"/>
    <mergeCell ref="AD8:AD9"/>
    <mergeCell ref="AA6:AA7"/>
    <mergeCell ref="AB6:AB7"/>
    <mergeCell ref="AA2:AP2"/>
    <mergeCell ref="AH4:AH13"/>
    <mergeCell ref="AP4:AP13"/>
    <mergeCell ref="R10:R12"/>
    <mergeCell ref="AN4:AN5"/>
    <mergeCell ref="X2:X3"/>
    <mergeCell ref="W40:W43"/>
    <mergeCell ref="R40:R41"/>
    <mergeCell ref="Y40:Y41"/>
    <mergeCell ref="Z40:Z41"/>
    <mergeCell ref="W34:W39"/>
    <mergeCell ref="AF34:AF39"/>
    <mergeCell ref="Q40:Q41"/>
    <mergeCell ref="AF17:AF27"/>
    <mergeCell ref="Y24:Y25"/>
    <mergeCell ref="Z24:Z25"/>
    <mergeCell ref="AA24:AA27"/>
    <mergeCell ref="AB24:AB27"/>
    <mergeCell ref="AC24:AC27"/>
    <mergeCell ref="Z19:Z20"/>
    <mergeCell ref="AD24:AD27"/>
    <mergeCell ref="Z26:Z27"/>
    <mergeCell ref="C28:C52"/>
    <mergeCell ref="D28:D52"/>
    <mergeCell ref="E28:E39"/>
    <mergeCell ref="F28:F39"/>
    <mergeCell ref="W28:W33"/>
    <mergeCell ref="AF53:AF58"/>
    <mergeCell ref="Y53:Y58"/>
    <mergeCell ref="Z53:Z58"/>
    <mergeCell ref="AA53:AA54"/>
    <mergeCell ref="AB53:AB54"/>
    <mergeCell ref="AC53:AC54"/>
    <mergeCell ref="AA55:AA56"/>
    <mergeCell ref="AB55:AB56"/>
    <mergeCell ref="AC55:AC56"/>
    <mergeCell ref="AA57:AA58"/>
    <mergeCell ref="AE57:AE58"/>
    <mergeCell ref="AD57:AD58"/>
    <mergeCell ref="AB57:AB58"/>
    <mergeCell ref="AC57:AC58"/>
    <mergeCell ref="Z49:Z50"/>
    <mergeCell ref="F48:F52"/>
    <mergeCell ref="AF28:AF33"/>
    <mergeCell ref="AF40:AF43"/>
    <mergeCell ref="F40:F43"/>
    <mergeCell ref="AG14:AG16"/>
    <mergeCell ref="AH14:AH16"/>
    <mergeCell ref="AP14:AP16"/>
    <mergeCell ref="AC35:AC36"/>
    <mergeCell ref="AA29:AA33"/>
    <mergeCell ref="AB29:AB33"/>
    <mergeCell ref="AC29:AC33"/>
    <mergeCell ref="AE4:AE5"/>
    <mergeCell ref="AE6:AE7"/>
    <mergeCell ref="AE8:AE9"/>
    <mergeCell ref="AE24:AE27"/>
    <mergeCell ref="AE29:AE33"/>
    <mergeCell ref="AE35:AE36"/>
    <mergeCell ref="AD35:AD36"/>
    <mergeCell ref="AD29:AD33"/>
    <mergeCell ref="AF14:AF16"/>
    <mergeCell ref="AG4:AG13"/>
    <mergeCell ref="AH34:AH39"/>
    <mergeCell ref="AP34:AP39"/>
    <mergeCell ref="AI4:AI5"/>
    <mergeCell ref="AJ4:AJ5"/>
    <mergeCell ref="AK4:AK5"/>
    <mergeCell ref="AL4:AL5"/>
    <mergeCell ref="AM4:AM5"/>
    <mergeCell ref="AC46:AC47"/>
    <mergeCell ref="AD46:AD47"/>
    <mergeCell ref="AA42:AA43"/>
    <mergeCell ref="AB42:AB43"/>
    <mergeCell ref="AC42:AC43"/>
    <mergeCell ref="AD42:AD43"/>
    <mergeCell ref="AE42:AE43"/>
    <mergeCell ref="AE46:AE47"/>
    <mergeCell ref="AG34:AG39"/>
    <mergeCell ref="AG40:AG43"/>
    <mergeCell ref="AF44:AF47"/>
    <mergeCell ref="AA35:AA36"/>
    <mergeCell ref="AB35:AB36"/>
    <mergeCell ref="AH40:AH43"/>
    <mergeCell ref="AP40:AP43"/>
    <mergeCell ref="AG17:AG27"/>
    <mergeCell ref="AH17:AH27"/>
    <mergeCell ref="AP17:AP27"/>
    <mergeCell ref="AG28:AG33"/>
    <mergeCell ref="AH28:AH33"/>
    <mergeCell ref="AP28:AP33"/>
    <mergeCell ref="AG53:AG58"/>
    <mergeCell ref="AH53:AH58"/>
    <mergeCell ref="AP53:AP58"/>
    <mergeCell ref="AG44:AG47"/>
    <mergeCell ref="AH44:AH47"/>
    <mergeCell ref="AP44:AP47"/>
    <mergeCell ref="AG48:AG52"/>
    <mergeCell ref="AH48:AH52"/>
    <mergeCell ref="AP48:AP52"/>
    <mergeCell ref="AE53:AE54"/>
    <mergeCell ref="AD53:AD54"/>
    <mergeCell ref="AD55:AD56"/>
    <mergeCell ref="AE55:AE56"/>
    <mergeCell ref="AF48:AF52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53:O58"/>
    <mergeCell ref="P2:P3"/>
    <mergeCell ref="Q2:Q3"/>
    <mergeCell ref="Q6:Q7"/>
    <mergeCell ref="Q8:Q9"/>
    <mergeCell ref="Q10:Q12"/>
    <mergeCell ref="Q14:Q15"/>
    <mergeCell ref="Q19:Q20"/>
    <mergeCell ref="Q22:Q23"/>
    <mergeCell ref="Q24:Q25"/>
    <mergeCell ref="Q49:Q50"/>
    <mergeCell ref="Q53:Q58"/>
    <mergeCell ref="O6:O7"/>
    <mergeCell ref="O8:O9"/>
    <mergeCell ref="O10:O12"/>
    <mergeCell ref="O14:O15"/>
    <mergeCell ref="O19:O20"/>
    <mergeCell ref="O22:O23"/>
    <mergeCell ref="O24:O25"/>
    <mergeCell ref="O26:O27"/>
    <mergeCell ref="O34:O35"/>
    <mergeCell ref="P53:P58"/>
    <mergeCell ref="P26:P27"/>
    <mergeCell ref="P6:P7"/>
    <mergeCell ref="P10:P12"/>
    <mergeCell ref="P14:P15"/>
    <mergeCell ref="P19:P20"/>
    <mergeCell ref="P22:P23"/>
    <mergeCell ref="P40:P41"/>
    <mergeCell ref="P49:P50"/>
    <mergeCell ref="R22:R23"/>
    <mergeCell ref="R24:R25"/>
    <mergeCell ref="R49:R50"/>
    <mergeCell ref="S2:S3"/>
    <mergeCell ref="S6:S7"/>
    <mergeCell ref="S8:S9"/>
    <mergeCell ref="S10:S12"/>
    <mergeCell ref="S14:S15"/>
    <mergeCell ref="S19:S20"/>
    <mergeCell ref="S22:S23"/>
    <mergeCell ref="S24:S25"/>
    <mergeCell ref="S26:S27"/>
    <mergeCell ref="S40:S41"/>
    <mergeCell ref="S49:S50"/>
    <mergeCell ref="V24:V25"/>
    <mergeCell ref="V26:V27"/>
    <mergeCell ref="S53:S58"/>
    <mergeCell ref="T2:T3"/>
    <mergeCell ref="T6:T7"/>
    <mergeCell ref="T8:T9"/>
    <mergeCell ref="T10:T12"/>
    <mergeCell ref="T14:T15"/>
    <mergeCell ref="T19:T20"/>
    <mergeCell ref="T22:T23"/>
    <mergeCell ref="T24:T25"/>
    <mergeCell ref="T26:T27"/>
    <mergeCell ref="T40:T41"/>
    <mergeCell ref="T49:T50"/>
    <mergeCell ref="T53:T58"/>
    <mergeCell ref="V53:V58"/>
    <mergeCell ref="V2:V3"/>
    <mergeCell ref="V6:V7"/>
    <mergeCell ref="V8:V9"/>
    <mergeCell ref="V10:V12"/>
    <mergeCell ref="V14:V15"/>
    <mergeCell ref="V19:V20"/>
    <mergeCell ref="V22:V23"/>
    <mergeCell ref="U2:U3"/>
    <mergeCell ref="X4:X13"/>
    <mergeCell ref="X14:X16"/>
    <mergeCell ref="X17:X27"/>
    <mergeCell ref="X28:X33"/>
    <mergeCell ref="X34:X39"/>
    <mergeCell ref="X40:X43"/>
    <mergeCell ref="X44:X47"/>
    <mergeCell ref="X48:X52"/>
    <mergeCell ref="X53:X58"/>
    <mergeCell ref="AI6:AI7"/>
    <mergeCell ref="AJ6:AJ7"/>
    <mergeCell ref="AK6:AK7"/>
    <mergeCell ref="AL6:AL7"/>
    <mergeCell ref="AM6:AM7"/>
    <mergeCell ref="AN6:AN7"/>
    <mergeCell ref="AK8:AK9"/>
    <mergeCell ref="AL8:AL9"/>
    <mergeCell ref="AM8:AM9"/>
    <mergeCell ref="AN8:AN9"/>
    <mergeCell ref="AI8:AI9"/>
    <mergeCell ref="AJ8:AJ9"/>
    <mergeCell ref="U6:U7"/>
    <mergeCell ref="U8:U9"/>
    <mergeCell ref="U14:U15"/>
    <mergeCell ref="U19:U20"/>
    <mergeCell ref="U22:U23"/>
    <mergeCell ref="U24:U25"/>
    <mergeCell ref="U26:U27"/>
    <mergeCell ref="U40:U41"/>
    <mergeCell ref="U53:U58"/>
  </mergeCells>
  <printOptions horizontalCentered="1"/>
  <pageMargins left="0" right="0" top="0.35433070866141736" bottom="0.35433070866141736" header="0" footer="0"/>
  <pageSetup paperSize="5" scale="49" fitToHeight="3" orientation="landscape" r:id="rId1"/>
  <rowBreaks count="3" manualBreakCount="3">
    <brk id="20" max="23" man="1"/>
    <brk id="33" max="23" man="1"/>
    <brk id="4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 Dic 2018</vt:lpstr>
      <vt:lpstr>'Plan de Accion Dic 2018'!Área_de_impresión</vt:lpstr>
      <vt:lpstr>'Plan de Accion Dic 2018'!Títulos_a_imprimir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Ortiz</dc:creator>
  <cp:lastModifiedBy>ester  garcia turizo</cp:lastModifiedBy>
  <cp:lastPrinted>2018-05-21T17:50:42Z</cp:lastPrinted>
  <dcterms:created xsi:type="dcterms:W3CDTF">2016-11-23T21:40:13Z</dcterms:created>
  <dcterms:modified xsi:type="dcterms:W3CDTF">2019-01-15T16:28:38Z</dcterms:modified>
</cp:coreProperties>
</file>