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arcia.CARTAGENA\Desktop\Nueva carpeta (2)\"/>
    </mc:Choice>
  </mc:AlternateContent>
  <bookViews>
    <workbookView xWindow="0" yWindow="0" windowWidth="20490" windowHeight="7755"/>
  </bookViews>
  <sheets>
    <sheet name="AVANCE DICIEMBRE 2018" sheetId="3" r:id="rId1"/>
    <sheet name="RESUMEN DE SEGUIMIENTO" sheetId="2" r:id="rId2"/>
    <sheet name="Hoja1" sheetId="4" r:id="rId3"/>
  </sheets>
  <definedNames>
    <definedName name="_xlnm._FilterDatabase" localSheetId="0" hidden="1">'AVANCE DICIEMBRE 2018'!$A$1:$AI$106</definedName>
    <definedName name="_xlnm._FilterDatabase" localSheetId="2" hidden="1">Hoja1!$C$1:$D$1</definedName>
    <definedName name="_xlnm.Print_Titles" localSheetId="0">'AVANCE DICIEMBRE 2018'!$1:$2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3" l="1"/>
  <c r="AD48" i="3" l="1"/>
  <c r="AD46" i="3"/>
  <c r="AD23" i="3"/>
  <c r="AD14" i="3"/>
  <c r="AE13" i="3"/>
  <c r="Q5" i="2" l="1"/>
  <c r="Q51" i="2"/>
  <c r="Q50" i="2"/>
  <c r="Q49" i="2"/>
  <c r="Q48" i="2"/>
  <c r="Q47" i="2"/>
  <c r="Q46" i="2"/>
  <c r="Q45" i="2"/>
  <c r="Q44" i="2"/>
  <c r="AG91" i="3"/>
  <c r="AH91" i="3" s="1"/>
  <c r="R43" i="2" s="1"/>
  <c r="AG88" i="3"/>
  <c r="AH88" i="3" s="1"/>
  <c r="R42" i="2" s="1"/>
  <c r="Q43" i="2"/>
  <c r="Q42" i="2"/>
  <c r="Q41" i="2"/>
  <c r="Q40" i="2"/>
  <c r="Q39" i="2"/>
  <c r="Q38" i="2"/>
  <c r="Q37" i="2"/>
  <c r="Q36" i="2"/>
  <c r="Q35" i="2"/>
  <c r="Q34" i="2"/>
  <c r="AG72" i="3"/>
  <c r="AH72" i="3" s="1"/>
  <c r="R36" i="2" s="1"/>
  <c r="Q33" i="2"/>
  <c r="Q31" i="2"/>
  <c r="Q32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N24" i="2"/>
  <c r="N23" i="2"/>
  <c r="N22" i="2"/>
  <c r="N21" i="2"/>
  <c r="N20" i="2"/>
  <c r="N19" i="2"/>
  <c r="N18" i="2"/>
  <c r="N17" i="2"/>
  <c r="N16" i="2"/>
  <c r="N15" i="2"/>
  <c r="O14" i="2"/>
  <c r="N14" i="2"/>
  <c r="N13" i="2"/>
  <c r="N12" i="2"/>
  <c r="N11" i="2"/>
  <c r="N10" i="2"/>
  <c r="N9" i="2"/>
  <c r="N8" i="2"/>
  <c r="N7" i="2"/>
  <c r="N6" i="2"/>
  <c r="N5" i="2"/>
  <c r="J7" i="2"/>
  <c r="J6" i="2"/>
  <c r="J5" i="2"/>
  <c r="AF92" i="3"/>
  <c r="O21" i="2" s="1"/>
  <c r="AF89" i="3"/>
  <c r="O20" i="2" s="1"/>
  <c r="AE76" i="3"/>
  <c r="AE55" i="3" l="1"/>
  <c r="AE40" i="3"/>
  <c r="AE29" i="3"/>
  <c r="AE27" i="3"/>
  <c r="AE7" i="3"/>
  <c r="AE5" i="3"/>
  <c r="U104" i="3" l="1"/>
  <c r="AE104" i="3" s="1"/>
  <c r="AF104" i="3" s="1"/>
  <c r="AG104" i="3" s="1"/>
  <c r="AH104" i="3" s="1"/>
  <c r="R51" i="2" s="1"/>
  <c r="U103" i="3"/>
  <c r="AE103" i="3" s="1"/>
  <c r="AF103" i="3" s="1"/>
  <c r="AG103" i="3" s="1"/>
  <c r="AH103" i="3" s="1"/>
  <c r="R50" i="2" s="1"/>
  <c r="U102" i="3"/>
  <c r="AE102" i="3" s="1"/>
  <c r="AF102" i="3" s="1"/>
  <c r="U100" i="3"/>
  <c r="AE100" i="3" s="1"/>
  <c r="AF100" i="3" s="1"/>
  <c r="AG99" i="3"/>
  <c r="AH99" i="3" s="1"/>
  <c r="R48" i="2" s="1"/>
  <c r="U99" i="3"/>
  <c r="AE99" i="3" s="1"/>
  <c r="AG98" i="3"/>
  <c r="AH98" i="3" s="1"/>
  <c r="R47" i="2" s="1"/>
  <c r="U98" i="3"/>
  <c r="AE98" i="3" s="1"/>
  <c r="U96" i="3"/>
  <c r="AE96" i="3" s="1"/>
  <c r="AF96" i="3" s="1"/>
  <c r="AG96" i="3" s="1"/>
  <c r="AH96" i="3" s="1"/>
  <c r="R46" i="2" s="1"/>
  <c r="U95" i="3"/>
  <c r="AE95" i="3" s="1"/>
  <c r="U94" i="3"/>
  <c r="U93" i="3"/>
  <c r="AE93" i="3" s="1"/>
  <c r="AE91" i="3"/>
  <c r="AG86" i="3"/>
  <c r="U86" i="3"/>
  <c r="AE86" i="3" s="1"/>
  <c r="U85" i="3"/>
  <c r="AE85" i="3" s="1"/>
  <c r="AF85" i="3" s="1"/>
  <c r="AE83" i="3"/>
  <c r="AF83" i="3" s="1"/>
  <c r="U82" i="3"/>
  <c r="U81" i="3"/>
  <c r="AE81" i="3" s="1"/>
  <c r="AF81" i="3" s="1"/>
  <c r="U79" i="3"/>
  <c r="AE79" i="3" s="1"/>
  <c r="AF79" i="3" s="1"/>
  <c r="U78" i="3"/>
  <c r="AE78" i="3" s="1"/>
  <c r="AF78" i="3" s="1"/>
  <c r="AF76" i="3"/>
  <c r="AG75" i="3"/>
  <c r="AD75" i="3"/>
  <c r="AG73" i="3"/>
  <c r="AH73" i="3" s="1"/>
  <c r="R37" i="2" s="1"/>
  <c r="AD73" i="3"/>
  <c r="U73" i="3"/>
  <c r="AE73" i="3" s="1"/>
  <c r="AG71" i="3"/>
  <c r="AD71" i="3"/>
  <c r="AF70" i="3"/>
  <c r="AD70" i="3"/>
  <c r="U70" i="3"/>
  <c r="AG69" i="3"/>
  <c r="AH69" i="3" s="1"/>
  <c r="R34" i="2" s="1"/>
  <c r="U69" i="3"/>
  <c r="AE69" i="3" s="1"/>
  <c r="U67" i="3"/>
  <c r="AE67" i="3" s="1"/>
  <c r="AG66" i="3"/>
  <c r="U66" i="3"/>
  <c r="AE66" i="3" s="1"/>
  <c r="AD65" i="3"/>
  <c r="U65" i="3"/>
  <c r="AE65" i="3" s="1"/>
  <c r="AF65" i="3" s="1"/>
  <c r="AG65" i="3" s="1"/>
  <c r="U64" i="3"/>
  <c r="AE64" i="3" s="1"/>
  <c r="AE63" i="3"/>
  <c r="AD62" i="3"/>
  <c r="U62" i="3"/>
  <c r="AG59" i="3"/>
  <c r="AH59" i="3" s="1"/>
  <c r="R32" i="2" s="1"/>
  <c r="AD59" i="3"/>
  <c r="U59" i="3"/>
  <c r="AE59" i="3" s="1"/>
  <c r="AD58" i="3"/>
  <c r="U58" i="3"/>
  <c r="AE58" i="3" s="1"/>
  <c r="AF58" i="3" s="1"/>
  <c r="AF60" i="3" s="1"/>
  <c r="O13" i="2" s="1"/>
  <c r="AG57" i="3"/>
  <c r="AH57" i="3" s="1"/>
  <c r="R30" i="2" s="1"/>
  <c r="U57" i="3"/>
  <c r="AE57" i="3" s="1"/>
  <c r="AG55" i="3"/>
  <c r="AH55" i="3" s="1"/>
  <c r="R29" i="2" s="1"/>
  <c r="AD55" i="3"/>
  <c r="AD54" i="3"/>
  <c r="U54" i="3"/>
  <c r="AD53" i="3"/>
  <c r="U53" i="3"/>
  <c r="AE53" i="3" s="1"/>
  <c r="AD52" i="3"/>
  <c r="U52" i="3"/>
  <c r="AD51" i="3"/>
  <c r="U51" i="3"/>
  <c r="U49" i="3"/>
  <c r="U48" i="3"/>
  <c r="AD47" i="3"/>
  <c r="U47" i="3"/>
  <c r="U46" i="3"/>
  <c r="AE46" i="3" s="1"/>
  <c r="U45" i="3"/>
  <c r="AE45" i="3" s="1"/>
  <c r="AG43" i="3"/>
  <c r="AH43" i="3" s="1"/>
  <c r="R21" i="2" s="1"/>
  <c r="U43" i="3"/>
  <c r="AE43" i="3" s="1"/>
  <c r="AG41" i="3"/>
  <c r="U41" i="3"/>
  <c r="AE41" i="3" s="1"/>
  <c r="AG40" i="3"/>
  <c r="AH40" i="3" s="1"/>
  <c r="R20" i="2" s="1"/>
  <c r="U39" i="3"/>
  <c r="AE39" i="3" s="1"/>
  <c r="AF39" i="3" s="1"/>
  <c r="U38" i="3"/>
  <c r="AE38" i="3" s="1"/>
  <c r="U36" i="3"/>
  <c r="U35" i="3"/>
  <c r="AE35" i="3" s="1"/>
  <c r="U34" i="3"/>
  <c r="U33" i="3"/>
  <c r="AE33" i="3" s="1"/>
  <c r="AD32" i="3"/>
  <c r="U32" i="3"/>
  <c r="AE32" i="3" s="1"/>
  <c r="AF32" i="3" s="1"/>
  <c r="U31" i="3"/>
  <c r="AE31" i="3" s="1"/>
  <c r="AF29" i="3"/>
  <c r="AG29" i="3" s="1"/>
  <c r="AH29" i="3" s="1"/>
  <c r="R15" i="2" s="1"/>
  <c r="AD29" i="3"/>
  <c r="U28" i="3"/>
  <c r="AE28" i="3" s="1"/>
  <c r="AG27" i="3"/>
  <c r="AH25" i="3" s="1"/>
  <c r="R13" i="2" s="1"/>
  <c r="U25" i="3"/>
  <c r="AE25" i="3" s="1"/>
  <c r="U23" i="3"/>
  <c r="AE23" i="3" s="1"/>
  <c r="U22" i="3"/>
  <c r="U21" i="3"/>
  <c r="U20" i="3"/>
  <c r="U19" i="3"/>
  <c r="U18" i="3"/>
  <c r="U17" i="3"/>
  <c r="AE17" i="3" s="1"/>
  <c r="U16" i="3"/>
  <c r="AE16" i="3" s="1"/>
  <c r="U15" i="3"/>
  <c r="AE15" i="3" s="1"/>
  <c r="U14" i="3"/>
  <c r="AE14" i="3" s="1"/>
  <c r="U12" i="3"/>
  <c r="U11" i="3"/>
  <c r="U9" i="3"/>
  <c r="AD8" i="3"/>
  <c r="U8" i="3"/>
  <c r="AG6" i="3"/>
  <c r="U6" i="3"/>
  <c r="AE6" i="3" s="1"/>
  <c r="AG5" i="3"/>
  <c r="AH5" i="3" s="1"/>
  <c r="R6" i="2" s="1"/>
  <c r="AD4" i="3"/>
  <c r="U3" i="3"/>
  <c r="AE3" i="3" s="1"/>
  <c r="AE94" i="3" l="1"/>
  <c r="AF94" i="3" s="1"/>
  <c r="AE48" i="3"/>
  <c r="AF48" i="3" s="1"/>
  <c r="AG48" i="3" s="1"/>
  <c r="AH48" i="3" s="1"/>
  <c r="R24" i="2" s="1"/>
  <c r="AG70" i="3"/>
  <c r="AH70" i="3" s="1"/>
  <c r="R35" i="2" s="1"/>
  <c r="AF74" i="3"/>
  <c r="O15" i="2" s="1"/>
  <c r="AG76" i="3"/>
  <c r="AH75" i="3" s="1"/>
  <c r="R38" i="2" s="1"/>
  <c r="AF77" i="3"/>
  <c r="O16" i="2" s="1"/>
  <c r="AE82" i="3"/>
  <c r="AF82" i="3" s="1"/>
  <c r="AG100" i="3"/>
  <c r="AH100" i="3" s="1"/>
  <c r="AF101" i="3"/>
  <c r="O23" i="2" s="1"/>
  <c r="AE62" i="3"/>
  <c r="AF62" i="3" s="1"/>
  <c r="AG62" i="3" s="1"/>
  <c r="AH62" i="3" s="1"/>
  <c r="R33" i="2" s="1"/>
  <c r="AG102" i="3"/>
  <c r="AH102" i="3" s="1"/>
  <c r="R49" i="2" s="1"/>
  <c r="AF105" i="3"/>
  <c r="O24" i="2" s="1"/>
  <c r="AG93" i="3"/>
  <c r="AH93" i="3" s="1"/>
  <c r="R44" i="2" s="1"/>
  <c r="AG85" i="3"/>
  <c r="AH85" i="3" s="1"/>
  <c r="R41" i="2" s="1"/>
  <c r="AF87" i="3"/>
  <c r="O19" i="2" s="1"/>
  <c r="AF80" i="3"/>
  <c r="O17" i="2" s="1"/>
  <c r="AG31" i="3"/>
  <c r="AH31" i="3" s="1"/>
  <c r="R16" i="2" s="1"/>
  <c r="AG58" i="3"/>
  <c r="AH58" i="3" s="1"/>
  <c r="R31" i="2" s="1"/>
  <c r="AE4" i="3"/>
  <c r="AF4" i="3" s="1"/>
  <c r="AE11" i="3"/>
  <c r="AF11" i="3" s="1"/>
  <c r="AF14" i="3"/>
  <c r="AF15" i="3"/>
  <c r="AG15" i="3" s="1"/>
  <c r="AH15" i="3" s="1"/>
  <c r="R10" i="2" s="1"/>
  <c r="AE19" i="3"/>
  <c r="AF19" i="3" s="1"/>
  <c r="AE21" i="3"/>
  <c r="AF21" i="3" s="1"/>
  <c r="AF23" i="3"/>
  <c r="AE49" i="3"/>
  <c r="AF49" i="3" s="1"/>
  <c r="AG49" i="3" s="1"/>
  <c r="AH49" i="3" s="1"/>
  <c r="R25" i="2" s="1"/>
  <c r="AE8" i="3"/>
  <c r="AF8" i="3" s="1"/>
  <c r="AE9" i="3"/>
  <c r="AF9" i="3" s="1"/>
  <c r="AE12" i="3"/>
  <c r="AF12" i="3" s="1"/>
  <c r="AG12" i="3" s="1"/>
  <c r="AH12" i="3" s="1"/>
  <c r="R9" i="2" s="1"/>
  <c r="AE18" i="3"/>
  <c r="AF18" i="3" s="1"/>
  <c r="AE20" i="3"/>
  <c r="AF20" i="3" s="1"/>
  <c r="AE22" i="3"/>
  <c r="AF22" i="3" s="1"/>
  <c r="AE34" i="3"/>
  <c r="AF34" i="3" s="1"/>
  <c r="AE36" i="3"/>
  <c r="AF36" i="3" s="1"/>
  <c r="AG36" i="3" s="1"/>
  <c r="AH36" i="3" s="1"/>
  <c r="R18" i="2" s="1"/>
  <c r="AG38" i="3"/>
  <c r="AH38" i="3" s="1"/>
  <c r="R19" i="2" s="1"/>
  <c r="AF42" i="3"/>
  <c r="AF46" i="3"/>
  <c r="AE47" i="3"/>
  <c r="AF47" i="3" s="1"/>
  <c r="AG47" i="3" s="1"/>
  <c r="AH47" i="3" s="1"/>
  <c r="R23" i="2" s="1"/>
  <c r="AE51" i="3"/>
  <c r="AF51" i="3" s="1"/>
  <c r="AE52" i="3"/>
  <c r="AF52" i="3" s="1"/>
  <c r="AG52" i="3" s="1"/>
  <c r="AH52" i="3" s="1"/>
  <c r="R27" i="2" s="1"/>
  <c r="AE54" i="3"/>
  <c r="AF54" i="3" s="1"/>
  <c r="AG54" i="3" s="1"/>
  <c r="AH54" i="3" s="1"/>
  <c r="R28" i="2" s="1"/>
  <c r="AG78" i="3"/>
  <c r="AH78" i="3" s="1"/>
  <c r="R39" i="2" s="1"/>
  <c r="AF97" i="3" l="1"/>
  <c r="AG94" i="3"/>
  <c r="AH94" i="3" s="1"/>
  <c r="R45" i="2" s="1"/>
  <c r="AF84" i="3"/>
  <c r="O18" i="2" s="1"/>
  <c r="AG81" i="3"/>
  <c r="AH81" i="3" s="1"/>
  <c r="R40" i="2" s="1"/>
  <c r="AF44" i="3"/>
  <c r="O10" i="2" s="1"/>
  <c r="O9" i="2"/>
  <c r="AG20" i="3"/>
  <c r="AH20" i="3" s="1"/>
  <c r="R12" i="2" s="1"/>
  <c r="AG8" i="3"/>
  <c r="AH8" i="3" s="1"/>
  <c r="R7" i="2" s="1"/>
  <c r="O22" i="2"/>
  <c r="AF106" i="3"/>
  <c r="K7" i="2" s="1"/>
  <c r="AF90" i="3"/>
  <c r="K6" i="2" s="1"/>
  <c r="AG51" i="3"/>
  <c r="AH51" i="3" s="1"/>
  <c r="R26" i="2" s="1"/>
  <c r="AF56" i="3"/>
  <c r="O12" i="2" s="1"/>
  <c r="AG28" i="3"/>
  <c r="AH28" i="3" s="1"/>
  <c r="R14" i="2" s="1"/>
  <c r="AF30" i="3"/>
  <c r="O7" i="2" s="1"/>
  <c r="AG3" i="3"/>
  <c r="AH3" i="3" s="1"/>
  <c r="R5" i="2" s="1"/>
  <c r="AF10" i="3"/>
  <c r="O5" i="2" s="1"/>
  <c r="AG45" i="3"/>
  <c r="AH45" i="3" s="1"/>
  <c r="R22" i="2" s="1"/>
  <c r="AF50" i="3"/>
  <c r="O11" i="2" s="1"/>
  <c r="AG33" i="3"/>
  <c r="AH33" i="3" s="1"/>
  <c r="R17" i="2" s="1"/>
  <c r="AF37" i="3"/>
  <c r="O8" i="2" s="1"/>
  <c r="AG17" i="3"/>
  <c r="AH17" i="3" s="1"/>
  <c r="R11" i="2" s="1"/>
  <c r="AG11" i="3"/>
  <c r="AH11" i="3" s="1"/>
  <c r="R8" i="2" s="1"/>
  <c r="AF24" i="3"/>
  <c r="O6" i="2" s="1"/>
  <c r="AF61" i="3" l="1"/>
  <c r="K5" i="2" s="1"/>
  <c r="K8" i="2" s="1"/>
</calcChain>
</file>

<file path=xl/comments1.xml><?xml version="1.0" encoding="utf-8"?>
<comments xmlns="http://schemas.openxmlformats.org/spreadsheetml/2006/main">
  <authors>
    <author>HP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valor es el porcentaje de la meta resultado alcanzado hasta diciembre 2017, es decir, si la meta dice: porcentaje de niños, niñas y adolecscentes con derecchos amenazados atendidos en forma transitoria, y la linean base es de 0,7% para llevarlo al 1,3%, la meta resultado ejecutada que coloco aqui es del 0% al 100% de logro de la meta hasta la fecha de  diciembre 2017.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Para efectos de entrega Control Interno esta columna se oculta.</t>
        </r>
      </text>
    </comment>
  </commentList>
</comments>
</file>

<file path=xl/sharedStrings.xml><?xml version="1.0" encoding="utf-8"?>
<sst xmlns="http://schemas.openxmlformats.org/spreadsheetml/2006/main" count="399" uniqueCount="340">
  <si>
    <t>OBJETIVO</t>
  </si>
  <si>
    <t xml:space="preserve"> EJES</t>
  </si>
  <si>
    <t>LINEA ESTRATEGICA</t>
  </si>
  <si>
    <t>PROGRAMA</t>
  </si>
  <si>
    <t xml:space="preserve"> META RESULTADO PLAN DE DESARROLLO</t>
  </si>
  <si>
    <t>INDICADORES DE RESULTADO</t>
  </si>
  <si>
    <t>LINEA BASE INDICADORES DE RESULTADO</t>
  </si>
  <si>
    <t>META RESULTADO</t>
  </si>
  <si>
    <t xml:space="preserve"> (5B)META RESULTADO EJECUTADA A JUNIO 30 </t>
  </si>
  <si>
    <t xml:space="preserve"> (5B)META RESULTADO EJECUTADA 31 DICIEMBRE  2017</t>
  </si>
  <si>
    <t>SUBPROGRAMA</t>
  </si>
  <si>
    <t>META PRODUCTO PLAN DE DESARROLLO</t>
  </si>
  <si>
    <t xml:space="preserve"> INDICADORES DE PRODUCTO</t>
  </si>
  <si>
    <t>LINEA BASE INDICADORES DE PRODUCTO</t>
  </si>
  <si>
    <t>ACUMULADO 2016+2017</t>
  </si>
  <si>
    <t>META PRODUCTO 2016 SEGÚN PLAN INDICATIVO</t>
  </si>
  <si>
    <t>META PRODUCTO 2017 SEGÚN PLAN INDICATIVO</t>
  </si>
  <si>
    <t>META PRODUCTO 2018 SEGÚN PLAN INDICATIVO</t>
  </si>
  <si>
    <t>META PRODUCTO 2019 SEGÚN PLAN INDICATIVO</t>
  </si>
  <si>
    <t xml:space="preserve"> META PRODUCTO EJECUTADA A MARZO DE 2018</t>
  </si>
  <si>
    <t xml:space="preserve"> META PRODUCTO EJECUTADA A JUNIO DE 2018</t>
  </si>
  <si>
    <t xml:space="preserve"> META PRODUCTO EJECUTADA A  SEPTIEMBRE DE 2018</t>
  </si>
  <si>
    <t xml:space="preserve"> META PRODUCTO EJECUTADA A DICIEMBRE DE 2018</t>
  </si>
  <si>
    <t xml:space="preserve">AVANCE META PRODUCTO TRIMESTRE  </t>
  </si>
  <si>
    <t>ACUMULADO META PRODUCTO CUATRENIO</t>
  </si>
  <si>
    <t>AVANCE META PRODUCTO CUATRENIO</t>
  </si>
  <si>
    <t>AVANCE SUBPROGRAMA</t>
  </si>
  <si>
    <t>AVANCE PROGRAMA</t>
  </si>
  <si>
    <t>1.SUPERAR LA DESIGUALDAD</t>
  </si>
  <si>
    <t>2. ADAPTAR EL TERRITORIO PARA LA GENTE</t>
  </si>
  <si>
    <t>3.  CONSTRUIR CIUDADANIA Y FORTALECER LA INSTITUCIONALIDAD</t>
  </si>
  <si>
    <t>1.1 CARTAGENA INCLUYENTE</t>
  </si>
  <si>
    <t>EDUCACION PARA LA GENTE DEL SIGLO XXI</t>
  </si>
  <si>
    <t>POR UNA CARTAGENA CON EQUIDAD EN SALUD.</t>
  </si>
  <si>
    <t>CIUDAD Y DEPORTE.</t>
  </si>
  <si>
    <t>CULTURA.</t>
  </si>
  <si>
    <t>PRIMERO LA GENTE</t>
  </si>
  <si>
    <t>INFANCIA, NIÑEZ Y ADOLECENCIA FELIZ Y PROTEGIDA</t>
  </si>
  <si>
    <t>JOVENES  CON ESPERANZA Y FUTURO.</t>
  </si>
  <si>
    <t>1. MUJERES EN PLENO GOCE EFECTIVO DE SUS DERECHOS</t>
  </si>
  <si>
    <t>GENTE DE ESPECIAL PROTECCION CONSTITUCIONAL RECONOCIDAS, EMPODERADAS Y RESPETADAS.</t>
  </si>
  <si>
    <t>AÑOS DORADOS Y BRILLANTES</t>
  </si>
  <si>
    <t>2.1. DESARROLLO ECONOMICO INCLUYENTE</t>
  </si>
  <si>
    <t>1. ALHCN COMUNIDAD
PARA INVERTIR</t>
  </si>
  <si>
    <t>MEDIO AMBIENTE Y GESTION DE RIESGO</t>
  </si>
  <si>
    <t>EDUCACION Y CONTROL AMBIENTAL. (Localidad histórica y del Caribe norte)</t>
  </si>
  <si>
    <t xml:space="preserve">TERRITORIO VERDE Y RIQUEZA HIDRICA. </t>
  </si>
  <si>
    <t>GESTION DE RIESGO.</t>
  </si>
  <si>
    <t>TERRITORIO SOSTENIBLE, ORDENADO, EQUITATIVO E INCLUYENTE.</t>
  </si>
  <si>
    <t>ESPACIO PÚBLICO Y MOVILIDAD PARA LA GENTE</t>
  </si>
  <si>
    <t>DESARROLLO URBANO PARA LA COMPETITIVIDAD</t>
  </si>
  <si>
    <t>VIVIENDA Y SERVICIOS PUBLICOS</t>
  </si>
  <si>
    <t>SEGURIDAD INTEGRAL</t>
  </si>
  <si>
    <t>CARTAGENA SIN MIEDO.</t>
  </si>
  <si>
    <t>CULTURA CIUDADANIA Y PAZ.</t>
  </si>
  <si>
    <t>PARTICIPACION Y FORTALECIMIENTO A LA DESCENTRALIZACION</t>
  </si>
  <si>
    <t>GESTION PÚBLICA LOCAL TRANSPARENTE</t>
  </si>
  <si>
    <t>COBERTURA E INFRAESTRUCTURA</t>
  </si>
  <si>
    <t>LA CALIDAD DIGNIFICA</t>
  </si>
  <si>
    <t>EDUCACION SUPERIOR: JOVENES FORMADOS CON CALIDAD</t>
  </si>
  <si>
    <t>VIGILANCIA EN LA SALUD PUBLICA</t>
  </si>
  <si>
    <t>GARANTÍA DE LOS DEBERES Y DERECHOS DE LOS GRUPOS POBLACIONALES VULNERABLES DE LA LOCALIDAD</t>
  </si>
  <si>
    <t>CONVIVENCIA SOCIAL Y SALUD MENTAL EN LA LOCALIDAD</t>
  </si>
  <si>
    <t>SEXUALIDAD, DERECHOS SEXUALES Y REPRODUCTIVOS EN LA LOCALIDAD</t>
  </si>
  <si>
    <t>PROMOCION Y PREVENCION EN SALUD DE LAS MUJER  EN LA LOCALIDAD</t>
  </si>
  <si>
    <t>HABITOS Y   ESTILOS DE  VIDA SALUDABLE</t>
  </si>
  <si>
    <t>INFRAESTRUCTURA DEPORTIVA</t>
  </si>
  <si>
    <t>DEPORTE SOCIAL COMUNITARIO</t>
  </si>
  <si>
    <t>PATRIMONIO, IDENTIDAD Y MEMORIA</t>
  </si>
  <si>
    <t xml:space="preserve">FOMENTO ARTE Y CULTURA PARA LA VIDA </t>
  </si>
  <si>
    <t>FORTALECER LA INSTITUCIONALIDAD CULTURAL Y PARTICIPACION CIUDADANA</t>
  </si>
  <si>
    <t>PRIMERA INFANCIA FELIZ Y PROTEGIDA EN LA LOCALIDAD HISTORICA Y DEL CARIBE NORTE.</t>
  </si>
  <si>
    <t>NIÑEZ Y ADOLESCENCIA FELIZ CON ESPACIOS PARA LA PROMOCIÓN, PROTECCIÓN Y GARANTIA DE DERECHOS</t>
  </si>
  <si>
    <t>JOVENES GENERANDO ESPACIO DE PARTICIPACION SOCIAL.</t>
  </si>
  <si>
    <t>UNA VIDA LIBRE DE VIOLENCIA PARA LAS MUJERES</t>
  </si>
  <si>
    <t>MUJERES GENERANDO ESPACIOS DE PARTICIPACION CIUADANA</t>
  </si>
  <si>
    <t>LAS MUJERES DECIDIMOS SOBRE NUESTROS CUERPOS. SALUD SEXUAL Y REPRODUCTIVA.</t>
  </si>
  <si>
    <t>LOCALIDAD LIBRE DE CULTURA MACHISTA.</t>
  </si>
  <si>
    <t>PRIMERO LA DIVERSIDAD SEXUAL EN LA LOCALIDAD.</t>
  </si>
  <si>
    <t>PROTECCIÓN Y ATENCIÓN INTEGRAL A LAS PERSONAS CON DISCAPACIDAD, SU FAMILIA Y CUIDADOR O CUIDADORA.</t>
  </si>
  <si>
    <t>INCLUSION LABORAL.</t>
  </si>
  <si>
    <t>ATENCION INTEGRAL A LOS ADULTOS MAYORES</t>
  </si>
  <si>
    <t>ENVEJECIMIENTO ACTIVO Y SALUDABLE.</t>
  </si>
  <si>
    <t>PROMOCION Y PREVENCION DEL MALTRATO AL ADULTO MAYOR.</t>
  </si>
  <si>
    <t>MONITOREO AMBIENTAL</t>
  </si>
  <si>
    <t>CONTROL Y VIGILANCIA AMBIENTAL</t>
  </si>
  <si>
    <t>CULTURA AMBIENTAL.</t>
  </si>
  <si>
    <t>CUIDANDO A LOS ANIMALES DE NUESTRA LOCALIDAD</t>
  </si>
  <si>
    <t>UN ÁRBOL UNA VIDA PARA MI GENTE</t>
  </si>
  <si>
    <t>CONOCIENDO EL RIESGO DE NUESTRA LOCALIDAD</t>
  </si>
  <si>
    <t>LOCALIDADA HISTORICA Y DEL CARIBE NORTE CON MEJORES ESPACIOS PARA LA GENTE</t>
  </si>
  <si>
    <t>EQUIPAMENTOS EN VIAS PARA LA COMPETITIVIDAD EN LA LOCALIDAD.</t>
  </si>
  <si>
    <t>SERVICIOS PUBLICOS PARA LA GENTE.</t>
  </si>
  <si>
    <t>LOCALIDAD HISTORICA Y DEL CARIBE NORTE CON BARRIOS SEGUROS</t>
  </si>
  <si>
    <t>EN ARMONIA CON MIGENTE</t>
  </si>
  <si>
    <t>PROGRAMA: COMUNIDAD INCLUSIVA, EQUITATIVA Y DE CALIDAD, ORIENTADA  HACIA LA PROMOCION DE CONVIVENCIA Y CONSTRUCCION DE PAZ.</t>
  </si>
  <si>
    <t>VOY CON CARTAGENA</t>
  </si>
  <si>
    <t xml:space="preserve">FORTALECIMIENTO DE ORGANIZACIONES DE PARTICIPACION CIUDADANA Y COMUNITARIA </t>
  </si>
  <si>
    <t>FORTALECIMIENTO DEL SISTEMA DISTRITAL DE PLANEACION Y DESCENTRALIZACION</t>
  </si>
  <si>
    <t>FORTALECIMIENTO DE LA GOBERNABILIDAD LOCAL MEDIANTE LA PROFUNDIZACIÓN DE LA PARTICIPACIÓN CIUDADANA Y LA TRANSPARENCIA EN LA GESTIÓN LOCAL</t>
  </si>
  <si>
    <t>FORTALECIMIENTO DEL SISTEMA INTEGRAL DE LA  GESTION  DE LA CALIDAD</t>
  </si>
  <si>
    <t>INFRAESTRUCTURA EDUCATIVA DE LA LOCALIDAD</t>
  </si>
  <si>
    <t>EDUCACION CON CALIDAD PARA LA LOCALIDAD</t>
  </si>
  <si>
    <t>PREVENCION Y EDUCACION SEXUAL “LOCALIDAD LIBRE DE EXPLOTACION SEXUAL”</t>
  </si>
  <si>
    <t>FORTALECIMIENTO DE LA EDUCACION MEDIA TECNICA Y SU ARTICULACION CON LA EDUCACION SUPERIOR EN LA LOCALIDAD</t>
  </si>
  <si>
    <t>GESTION DEL PLAN DE SALUD PUBLICA LA LOCALIDAD</t>
  </si>
  <si>
    <t>ACOMPAÑAMIENTO A LA SEGURIDAD SOCIAL EN SALUD A LA LOCALIDAD</t>
  </si>
  <si>
    <t>PROMOCION DE LA SALUD MENTAL</t>
  </si>
  <si>
    <t>SALUD SEXUAL Y REPRODUCTIVA</t>
  </si>
  <si>
    <t>CUIDEMOS NUESTRA SALUD.</t>
  </si>
  <si>
    <t>ACTIVATE POR TU SALUD</t>
  </si>
  <si>
    <t>“RECREANDO A LA GENTE DE LA LOCALIDAD”</t>
  </si>
  <si>
    <t>MAS GENTE INTEGRADA</t>
  </si>
  <si>
    <t>DEPORTE Y RECREACION CON INCLUSION SOCIAL.</t>
  </si>
  <si>
    <t>ESPACIOS PAR LEER Y PARA CRECER EN LO CULTURAL.</t>
  </si>
  <si>
    <t>SISTEMA LOCAL DE CULTURA</t>
  </si>
  <si>
    <t>MI PRIMERA INFANCIA FELIZ Y ACOGIDA POR MI FAMILIA</t>
  </si>
  <si>
    <t>LOCALIDAD HISTORICA Y DEL CARIBE NORTE TRABAJANDO CON GARANTIA DE DERECHOS PARA LOS NNA.</t>
  </si>
  <si>
    <t>NIÑEZ Y ADOLESENCIA ACTIVA CON ESPACIOS LUDICOS.</t>
  </si>
  <si>
    <t>JOVENES EMPRENDEDORES CON FUTURO.</t>
  </si>
  <si>
    <t>MUJER LIBRE DE VIOLENCIA</t>
  </si>
  <si>
    <t>MUJER EJERCIENDO EL PODER</t>
  </si>
  <si>
    <t>MUJER TU DECIDES SOBRE TU CUERPO</t>
  </si>
  <si>
    <t>MUJER TU VALES</t>
  </si>
  <si>
    <t>TODOS Y TODAS TENEMOS LOS MISMOS DERECHOS.</t>
  </si>
  <si>
    <t>SISTEMA LOCAL DE DISCAPACIDAD.</t>
  </si>
  <si>
    <t>PROMOCION Y FORTALECIMIENTO DE ORGANIZACIONES EN EL TEMA DE DISCAPACIDAD EN LA LOCALIDAD.</t>
  </si>
  <si>
    <t>GARANTIA DE LOS DERECHOS A LOS ADULTOS MAYORES.</t>
  </si>
  <si>
    <t>ADULTO MAYOR CON ENTORNOS SALUDABLES.</t>
  </si>
  <si>
    <t>ADULTO MAYOR CON DIGNIDAD.</t>
  </si>
  <si>
    <t xml:space="preserve">EMPRENDIMIENTO, </t>
  </si>
  <si>
    <t>FORMULACION Y GESTION DE RECURSOS</t>
  </si>
  <si>
    <t xml:space="preserve">FORMACIÓN PARA EL TRABAJO Y  EL OFICIO, </t>
  </si>
  <si>
    <t>ACTUALIZACIÓN Y CONTROL DEL ESTADO DE LOS ECOSISTEMAS Y RECURSOS NATURALES DE LA LOCALIDAD</t>
  </si>
  <si>
    <t>TERRITORIO LIBRE DE CONTAMINACIÓN AUDITIVA</t>
  </si>
  <si>
    <t>TERRITORIO LIBRE DE CONTAMINACIÓN POR RESIDUOS</t>
  </si>
  <si>
    <t>PRIMERO LA GENTE PRIMERO SU AMBIENTE</t>
  </si>
  <si>
    <t>ANIMALES SANOS CON LA GENTE DE MI LOCALIDAD.</t>
  </si>
  <si>
    <t>MÁS ZONAS VERDES PARA PARQUES Y RECREACION</t>
  </si>
  <si>
    <t>LECTURA, TEATRO, CINE Y PINTURA AL PARQUE PARA MI GENTE</t>
  </si>
  <si>
    <t>TERRITORIO SIN RIESGO PARA MI GENTE.</t>
  </si>
  <si>
    <t>EL BUEN USO DEL ESPACIOS PÚBLICO.</t>
  </si>
  <si>
    <t>ESPACIO  PÚBLICO RECUPERADO PARA TODOS.</t>
  </si>
  <si>
    <t>CULTURA DE LA NO INVASION AL ESPACIO PUBLICO</t>
  </si>
  <si>
    <t>AVANZO CON MI LOCALIDAD EN VIAS.</t>
  </si>
  <si>
    <t>ESCENARIOS DEPORTIVOS Y PARQUES PARA LA  LOCALIDAD</t>
  </si>
  <si>
    <t>AGUA POTABLE Y ALCANTARILLADO PARA MI GENTE.</t>
  </si>
  <si>
    <t>LOCALIDAD HISTORICA Y DEL CARIBE NORTE PROTEGIDA Y SIN TEMOR.</t>
  </si>
  <si>
    <t>UNA LOCALIDAD CON CULTURA CIUDADANA</t>
  </si>
  <si>
    <t>CONVIVENCIA Y PAZ EN NUESTRA LOCALIDAD HISTORICA Y DEL CARIBE NORTE</t>
  </si>
  <si>
    <t>NUESTRA LOCALIDAD CON CULTURA DE PAGO.</t>
  </si>
  <si>
    <t>GASTOS DE FUNCIONAMIENTO DEL FONDO DE DESARROLLO LOCAL</t>
  </si>
  <si>
    <t>FORTALECIMIENTO A LA DESCENTRALIZACION</t>
  </si>
  <si>
    <t>GESTION PÚBLICA LOCAL TRANSPARENTE.</t>
  </si>
  <si>
    <t>CIUDADANIA ENFOCADA Y COMPROMETIDA EN LA BUENA GESTION PÚBLICA.</t>
  </si>
  <si>
    <t>SISTEMA  INTEGRAL DE LA  GESTION  DE LA CALIDAD</t>
  </si>
  <si>
    <t xml:space="preserve">REALIZAR UN DIAGNOSTICO DE LAS CONDICIONES FISICAS DE 5 IEO DE LA LOCALIDAD </t>
  </si>
  <si>
    <t xml:space="preserve">REALIZAR SEGUIMIENTO AL  MEJORAMIENTO DE LAS 5 IEO DIGANOSTICADAS </t>
  </si>
  <si>
    <t>REALIZAR  ACTIVIDADES PEDAGOGICAS A 250 ALUMNOS, ENCAMINADAS AL FORTALECIMIENTO DE LOS EJES DE CONVIVENCIA Y PAZ E IDENTIDAD</t>
  </si>
  <si>
    <t>REALIZAR CAMPAÑAS DE EDUCACION SEXUAL EN 500 ESTUDIANTES DE LAS IEO  DE LA LOCALIDAD.</t>
  </si>
  <si>
    <t>REALIZAR (4) CAMPAÑAS DE SENSIBILIZACION A LA COMUNIDAD DE LA LOCALIDAD EN PREVENCION DEL ABUSO DE EXPLOTACION SEXUAL Y COMERCIAL</t>
  </si>
  <si>
    <t>GESTIONAR (4) CONVENIOS INSTITUCIONALES  PARA FACILITAR EL INGRESO DE LOS JOVENES AL SISTEMA DE EDUCACION SUPERIOR</t>
  </si>
  <si>
    <t>GESTIONAR DOTACIONES TECNOLOGICAS IPARA LAS (5) IEO DE LA LOCALIDAD.</t>
  </si>
  <si>
    <t>DESARROLLO DE 6 ACTIVIDADES FORMATIVAS PARA PREVENIR ENFERMEDADES PRODUCIDAS POR VECTORES DURANTE EL CUATRENIO</t>
  </si>
  <si>
    <t>REALIZACIÓN DE (6 ) CAMPAÑAS INFORMATIVAS SOBRE LA IMPORTANCIA DE ESTAR VINCULADO AL SISTEMA  DE SALUD PARA EL CUATRENIO</t>
  </si>
  <si>
    <t>REALIZAR (6) VISTAS DE ACOMPAÑAMIENTO A LAS OFICINAS DE ATENCIÓN AL USUARIO DE LAS IPS, EPS Y ESE DE LA LOCALIDAD.</t>
  </si>
  <si>
    <t>CAPACITAR A 250 ADULTOS MAYORES DE LA LOCALIDAD Y LA ZONA INSULAR, SOBRE SUS DERECHOS Y SUS DEBERES</t>
  </si>
  <si>
    <t>REALIZAR (3) JORNADAS DE SENSIBILIZACIÓN EN  PREVENCION DEL CONSUMO DE SUSTANCIAS PSICOACTIIVAS  EN LA POBLACIÓN JUVENIL</t>
  </si>
  <si>
    <t>REALIZAR JORNADAS DE  PROMOCIÓN DE LA SALUD MENTAL A 200 PERSONAS DE LA COMUNIDAD</t>
  </si>
  <si>
    <t xml:space="preserve">CAPACITAR A 200 PERSONAS DE  LA COMUNIDAD EN  SALUD SEXUAL Y REPRODUCTIVA </t>
  </si>
  <si>
    <t>REALIZAR (3) CAMPAÑAS EN PREVENCION DE ENFERMEDADES DE TRANSMISIÓN SEXUAL</t>
  </si>
  <si>
    <t>DESARROLLAR (3) JORNADAS DE PREVENCIÓN DE EMBARAZOS EN ADOLESCENTES CON JÓVENES DE LA LOCALIDAD.</t>
  </si>
  <si>
    <t xml:space="preserve">REALIZAR DE (6) TALLERES SOBRE AUTO CUIDADO PERSONAL DIRIGIDO A LAS MUJERES DE LA LOCALIDAD </t>
  </si>
  <si>
    <t>REALIZAR (6) TALLERES PARA MANEJO DE PESO Y TALLA DIRIGIDO  A LAS MUJERES DE LA LOCALIDAD EN EL CUATRENIO</t>
  </si>
  <si>
    <t>REALIZAR (6) TALLERES EN PREVENCIÓN DE LA HIPERTENSIÓN ARTERIAL   Y CONTROL DE LA DIABETES EN MUJERES MAYORES DE LA LOCALIDAD.</t>
  </si>
  <si>
    <t>REALIZAR (8) TALLERES EN PREVENCIÓN DEL CANCER DE MAMA EN  MUJERES  DE LA LOCALIDAD EN EL CUATRENIO.</t>
  </si>
  <si>
    <t>BENEFICIAR A ( 400) PERSONAS  DE LA COMUNIDAD EN ACTIVIDADES DEPORTIVAS EN LA LOCALIDAD</t>
  </si>
  <si>
    <t>VINCULAR A 300 PERSONAS PENSIONADAS,  JOVENES E INFANTES EN ACTIVIDADES RECREATIVAS EN LA LOCALIDAD</t>
  </si>
  <si>
    <t>MEJORAR ( 2) ESCENARIOS DEPORTIVOS EN LA LOCALIDAD</t>
  </si>
  <si>
    <t>VINCULAR A 100 PERSONAS  EN CONDICION DE  DISCAPACIDAD CON  ACTIVIDADES DEPORTIVAS Y RECREATIVAS</t>
  </si>
  <si>
    <t>VINCULAR A 200 PERSONAS EN EL PROGRAMA DE TURISMO.</t>
  </si>
  <si>
    <t>CAPACITAR A 100 ALUMNOS DE LAS IEO, EN TEMAS CONCERNIENTES A LA HISTORIA DE CARTAGENA</t>
  </si>
  <si>
    <t>REALIZAR ACTIVIDADES PARA EL FOMENTO DE  LA CULTURA DE LA LECTURA EN 200 NIÑOS Y NIÑAS  DE LA LOCALIDAD</t>
  </si>
  <si>
    <t xml:space="preserve">CONFORMAR DOS GRUPOS POR EXPRESION ARTISTICA EN EL CUTRENIO </t>
  </si>
  <si>
    <t>DOTAR A TRAVES DE CONVENIOS CON LA ALCALDIA MAYOR LOS ESCENARIOS CULTURALES EN NUESTRA LOCALIDAD.</t>
  </si>
  <si>
    <t>MEJORA A (2) BIBLIOTECAS DE LA LOCALIDAD</t>
  </si>
  <si>
    <t>GESTINAR (3) CONVENIOS  CON UNIVERSIDADES PARA LA ATENCION PSICOSOCIAL A LOS NIÑOS, NIÑAS Y ADOLECENTES Y SUS FAMILIAS Y COMUNIDAD</t>
  </si>
  <si>
    <t>ESTABLECER 3 CONVENIOS  CON UNIVERSIDADES PARA LA ATENCION PSICOSOCIAL A LOS NIÑOS, NIÑAS Y ADOLECENTES Y SUS FAMILIAS Y COMUNIDAD</t>
  </si>
  <si>
    <t>FORMAR A 20 FAMILIAS EN APROVECHAMIENTO DEL TIEMPO LIBRE PARA AFIANSAR RELACIONES ASERTIVAS CON NIÑOS, NIÑAS Y ADOLECENTES</t>
  </si>
  <si>
    <t>CAPACITAR A 20 FAMILIAS  EN EL TEMA DE ACCION PARTICIPATIVA  PARA QUE COMPRENDAN QUE ELLOS SON PARTE FUNDAMENTAL EN CADA ETAPA DE LOS NIÑOS , NIÑAS Y ADOLESCENTES</t>
  </si>
  <si>
    <t>FORMAR A 90  JOVENES EN EMPRENDIMIENTO PARA UNA MEJOR CALIDAD DE VIDA EN SUS COMUNIDADES</t>
  </si>
  <si>
    <t>DESARROLLO DE (16) ACCIONES FORMATIVAS EN  PREVENCIÓN  CONTRA LA VIOLENCIA A LAS MUJERES DURANTE EL CUATRENIO</t>
  </si>
  <si>
    <t>REALIZACIÓN DE (6) ACTIVIDADES FORMATIVAS, EN TEMAS DE PARTICIPACIÓN CIUDADANA DURANTE EL CUATRENIO</t>
  </si>
  <si>
    <t>DESARROLLO DE (16) TALLERES DE PROMOCIÓN Y PREVENCIÓN SOBRE ETS, CÁNCER DE MAMA Y CUELLO UTERINO, EMBARAZOS NO DESEADOS, ENFERMEDADES EN GENERAL</t>
  </si>
  <si>
    <t>REALIZACIÓN DE  (6) PROCESOS FORMATIVOS, EN TEMAS RELACIONADOS CON EL BUEN TRATO HACIA LAS MUJERES</t>
  </si>
  <si>
    <t>REALIZACIÓN DE (6) PROCESOS FORMATIVOS  EN TEMAS RELACIONADOS CON EL BUEN TRATO Y EL RESPETO  A LA DIVERSIDAD</t>
  </si>
  <si>
    <t>GESTIONAR   (5 ) CONVENIOS CON  INSTITUCIONES DE LA LOCALIDAD QUE TRABAJAN CON PERSONAS EN CONDICION DE DISCAPACIDAD.</t>
  </si>
  <si>
    <t>REALIZAR SEGUIMIENTO A LA INFRAESTRUCTURA INCLUSIVA CON INCIDENCIA POLÍTICA DE LAS PERSONAS EN CONDICIÓN DE DISCAPACIDAD</t>
  </si>
  <si>
    <t>FORTALECER A (5) INSTITUCIONES DE LA LOCALIDAD QUE TRABAJAN PARA PERSONAS EN CONDICION DE DISCAPACIDAD.</t>
  </si>
  <si>
    <t>CAPACITAR A (100) PERSONAS CON DISCAPACIDAD Y CUIDADORES EN TEMAS DE EMPRENDIMIENTO.</t>
  </si>
  <si>
    <t xml:space="preserve">REALIZAR (3) CAMPAÑAS POR EL RESCATE DE LOS DRECHOS DE NUESTROS ADULTOS MAYORES EN LA LOCALIDAD </t>
  </si>
  <si>
    <t>REALIZAR SEGUIMIENTO A ENTORNOS SALUDABLES   EN  (15)  CENTROS DE VIDA DE LA LOCALIDAD</t>
  </si>
  <si>
    <t>CAPACITAR A 100 FAMILIARES Y CUIDADORES EN EL BUEN TRATO AL ADULTO MAYOR</t>
  </si>
  <si>
    <t>CAPACITAR A (1200) PERSONAS DE LA LOCALIDAD EN GESTIÓN EMPRESARIAL</t>
  </si>
  <si>
    <t>GESTIONAR  (5) ALIANZAS  ESTRATÉGICAS CON LAS JAC Y UCG DE LA LOCALIDAD PARA APERTURA DE PUNTOS DE CAPACITACION  EN SUS SEDES ACERCANDO ESTE BENEFICIO A SUS COMUNIDADES.</t>
  </si>
  <si>
    <t>CAPACITAR A (150) PERSONAS DE LA LOCALIDAD EN EMPRENDIMIENTO</t>
  </si>
  <si>
    <t xml:space="preserve">ENTREGAR CAPITAL SEMILLA PARA 10 PROYECTOS PRODUCTIVOS EN LA LOCALIDAD. </t>
  </si>
  <si>
    <t>GESTIONAR LA FORMACION DE  (300) PERSONAS DE LA LOCALIDAD  PARA EL TRABAJO   Y EL OFICIO</t>
  </si>
  <si>
    <t>GESTIONAR UN MÍNIMO DE (5)  ALIANZAS  ESTRATÉGICAS CON  INSTITUCIONES EDUCATIVAS  Y DE EDUCACIÓN SUPERIOR DE LOCALIDAD PARA APERTURA DE PUNTOS ACADÉMICOS EN SUS SEDES ACERCANDO ESTE BENEFICIO A SUS COMUNIDADES..</t>
  </si>
  <si>
    <t>REALIZACION DE (4) PLANES DE MONITOREO A LOS ECOSISTEMAS DE LA LOCALIDAD</t>
  </si>
  <si>
    <t>REALIZAR (6) CAMPAÑAS EN ACOMPAÑAMIENTO  CON EL EPA PARA MEDIR LA CONTAMINACION AUDITIVA EN LAS COMUNIDADES DE LA LOCALIDAD Y AP´LICAR CORRECTIVOS</t>
  </si>
  <si>
    <t>FORMAR  A LOS MIEMBROS DE (7) JUNTAS DE ACCION COMUNAL EN CONTROL Y VIGILANCIA AMBIENTAL  PARA LA REDUCCION DE RESIDUOS CONTAMINANTES EN LA LOCALIDAD</t>
  </si>
  <si>
    <t>FORMAR A 150 PERSONAS DE LA LOCALIDAD EN EL CUIDADADO DEL MEDIO AMBIENTE Y SU SUSTENTABILIDAD.</t>
  </si>
  <si>
    <t>GESTIONAR (4) CAMPAÑAS DE ESTERILIZACION, VACUNACION Y DESPARSITACION PARA LOS ANIMALES QUE HABITAN EN  LA LOCALIDAD</t>
  </si>
  <si>
    <t xml:space="preserve">REALIZAR UNA CARACTERIZACION DEL 80% PARQUES Y ZONAS VERDES DE LA LOCALIDAD PARA VER ESTADO EN QUE SE ENCUENTRAN Y PRIORIZAR SU INTERVENCION </t>
  </si>
  <si>
    <t>REALIZAR (10) ACTIIVIDADES DE LECTURA, TEATRO, CINE Y PINTURA EN LOS PARQUES Y ZONAS VERDES DE LA LOCALIDAD</t>
  </si>
  <si>
    <t>CARACTERIZAR (6) ZONAS DE ALTO RIESGO DE LA LOCALIDAD</t>
  </si>
  <si>
    <t xml:space="preserve">FORMAR EN LAS (6) UNIDADES COMUNERAS DE LA LOCALIDAD A SUS DELEGADOS COMO MULTIPLICADORES DE LA NORMATIVIDAD REFERENTE AL USO DEL ESPACIO PUBLICO </t>
  </si>
  <si>
    <t>RECUPERAR 16.000 MTS  LINEALES DE ESPACIO PÚBLICO EN LA LOCALIDAD HISTORICA DEL CARIBE NORTE.</t>
  </si>
  <si>
    <t>ORGANIZAR  EN LAS  (6) UNIDADES COMUNERAS DE GOBIERNOS EQUIPOS DE  VIGILANCIA PARA EL BUEN USO DEL ESPACIO PÚBLICO.</t>
  </si>
  <si>
    <t>GESTIONAR LA CONSTRUCCION EN PAVIMENTO RIGIDO DE 30 CALLES EN CONCRETO RIGIDO DE LA LOCALIDAD.</t>
  </si>
  <si>
    <t>GESTIONAR EN ACOMPAÑAMIENTO CON LAS DIFERENTES ENTIDADES DEL DISTRITO LA CONSTRUCCION DE 3 CANCHAS Y 3 PARQUES PARA LAS COMUNIDADES DE LA LOCALIDAD</t>
  </si>
  <si>
    <t>CONSTRUCCION EN LAS UCG DE ( 5)  REDES DE ALCANTARILLADO EN LA LOCALIDAD HISTORICA Y DEL CARIBE NORTE</t>
  </si>
  <si>
    <t>FORTALELECER A (6 ) BARRIOS  DE LA LOCALIDAD CON LA CONFORMACION DE FRENTES DE SEGURIDAD E INSTALACION DE HERRAMIENTAS TECNOLOGICAS.</t>
  </si>
  <si>
    <t>FORMAR A 150 MIEMBROS DE JUNTAS DE ACCION COMUNAL EN LA NUEVA LEY ESTATURARIA DE PARTICIPACION CIUDADANA</t>
  </si>
  <si>
    <t xml:space="preserve">REALIZAR  (10) TALLERES DE FORMACION EN  CONVIVENCIA Y PAZ  DIRIGIDO A LAS JUNTAS DE ACCION COMUNAL </t>
  </si>
  <si>
    <t xml:space="preserve">CAMPAÑAS DE SENSIBILIZACION PARA EL PAGO OPORTUNO DE SUS IMPUESTOS  EN LAS SEIS (6) UCG  DE LA LOCALIDAD.  </t>
  </si>
  <si>
    <t xml:space="preserve">CAPACITAR EL 50 % DE LAS ORGANIZACIONES SOCIALES QUE SE ENCUENTREN EN LA LOCALIDAD EN MECANISMOS DE PARTICIPACIÓN </t>
  </si>
  <si>
    <t>EJECUTAR EL 100% DE LOS RECUROS DESTINADOS PARA GASTOS DE FUNCIONAMIENTO DEL FONDO DE DESARROLLO LOCAL ALHCN</t>
  </si>
  <si>
    <t>CONFORMAR  EL 100% DEL  EQUIPO TECNICO PARA LA  RESTITUCION DE   16.000 MTS  LINEALES DE ESPACIO PÚBLICO EN LA LOCALIDAD HISTORICA DEL CARIBE NORTE</t>
  </si>
  <si>
    <t>CAPACITAR EL 50% DE LAS ORGANIZACIONES SOCIALES LEGALMENTE INSCRITAS EN LA ALCN  EN PARTICIPACIÓN EN LA GESTIÓN PUBLICA</t>
  </si>
  <si>
    <t xml:space="preserve">CAPACITAR A  20  JAC DE LA ALHCN EN LA UTILIZACION DE LOS MECANISMOS DE  PARTICIPACION Y TRASPARENCIA EN  LA GESTION PUBLICA </t>
  </si>
  <si>
    <t>ESTRUCTURAR   EN UN 100%  LA DOCUMENTACION DEL SISTEMA DE GESTION DE LA CALIDAD ALHCN</t>
  </si>
  <si>
    <t>NUMERO DE IEO CON DIAGNOSTICO</t>
  </si>
  <si>
    <t>NUMEROS DE IEO CON SEGUIMIENTO</t>
  </si>
  <si>
    <t>NUMEROS DE ALUMNOS CON  ACTIVIDADES PEDAGOGICAS .</t>
  </si>
  <si>
    <t xml:space="preserve">NUMERO DE ESTUDIANTES  DE LAS IEO CON EDUCACION SEXUAL </t>
  </si>
  <si>
    <t xml:space="preserve">NUMERO DE CAMPAÑAS  EN PREVENCION DEL ABUSO DE EXPLOTACION SEXUAL Y COMERCIAL  </t>
  </si>
  <si>
    <t>NUMERO DE CONVENIOS  PARA  EL INGRESO DE LOS JOVENES AL SISTEMA DE EDUCACION SUPERIOR</t>
  </si>
  <si>
    <t>NUMERO DE IEO CON DOTACIONES TECNOLOGICAS</t>
  </si>
  <si>
    <t xml:space="preserve">NÚMERO DE ACTIVIDADES FORMATIVAS 
EN PREVENCION DE ENFERMEDADES POR VECTORES
</t>
  </si>
  <si>
    <t xml:space="preserve">NUMERO DE CAMPAÑAS INFORMATIVAS SOBRE VINCULACION AL SISTEMA  DE SALUD </t>
  </si>
  <si>
    <t xml:space="preserve">NÚMERO DE VISITAS  DE ACOMPAÑAMIENTOA LAS OFICINAS DE ATENCION  AL USUARIO </t>
  </si>
  <si>
    <t>NÚMERO DE ADULTOS MAYORES CON CAPACITACION  EN DERECHOS Y DEBERES</t>
  </si>
  <si>
    <t xml:space="preserve">NUMERO DE JORNADAS 
 EN  PREVENCION DEL CONSUMO DE SPA </t>
  </si>
  <si>
    <t>NÚMERO DE PERSONAS  CON SENSIBILIZACION  EN SALUD MENTAL</t>
  </si>
  <si>
    <t xml:space="preserve">NÚMERO DE PERSONAS DE LA ALHCN CON CAPACITACION EN  SALUD SEXUAL Y REPRODUCTIVA </t>
  </si>
  <si>
    <t xml:space="preserve">NUMERO DE CAMPAÑAS EN PREVENCION DE ETS </t>
  </si>
  <si>
    <t>NÚMERO DE JORNADAS EN PREVENCION DE EMBARAZO EN JOVENES</t>
  </si>
  <si>
    <t>NUMERO DE TALLERES EN AUTOCUIDADO  PERSONAL PARA MUJERES</t>
  </si>
  <si>
    <t>NUMERO DE TALLERES EN MANEJO DE CONTROL DE PESO  Y TALLLA EN MUJERES</t>
  </si>
  <si>
    <t>NUMERO DE TALLERES PREVENVION DE DIABETES Y HTTA PARA MUJERES ADULTAS</t>
  </si>
  <si>
    <t>NUMERO DE TALLERES EN PREVENCION DEL CANCER DE MAMA EN MUJERES</t>
  </si>
  <si>
    <t>NUMERO DE PERSONAS BENEFICIADAS CON ACTIVIDADES DEPORTIVAS EN LA LOCALIDAD</t>
  </si>
  <si>
    <t>NUMERO DE PERSONAS VINCULADAS EN ACTIVIDADES RECREATIVAS EN LA LOCALIDAD</t>
  </si>
  <si>
    <t>NUMERO DE ESCENARIOS CON MEJORA</t>
  </si>
  <si>
    <t>NUMERO DE PERSONAS DISCAPACITADAS CON VINCULACION EN ACTIVIDADES DEPORTIVAS Y RECREATIVAS.</t>
  </si>
  <si>
    <t>NUMERO DE PERSONAS CON VINCULACION EN ACTIVIDADES  DE TURISMO CULTURAL.</t>
  </si>
  <si>
    <t>NUMERO DE ALUMNOS DE LAS IEO CON CAPACITACION  EN HISTORIA DE CARTAGENA</t>
  </si>
  <si>
    <t>NUMERO DE NIÑOS Y NIÑAS  CON VINCULACION EN ACTIVIDADES DE LECTURA</t>
  </si>
  <si>
    <t>NUMERO DE GRUPOS ARTISTICOS EN LA ALHCN</t>
  </si>
  <si>
    <t>NUMERO DE ESCENARIOS  ARTISTICOS CON DOTACION</t>
  </si>
  <si>
    <t xml:space="preserve">NUMERO DE BIBLIOTECAS CON MEJORAMIENTO </t>
  </si>
  <si>
    <t>NUMERO DE CONVENIOS GESTIONADOS CON UNIVERSIDADES EN ATENCION A COMUNIDADES</t>
  </si>
  <si>
    <t xml:space="preserve">LA ATENCION PSICOSOCIAL A LOS NIÑOS, NIÑAS Y ADOLECENTES Y SUS FAMILIAS Y COMUNIDAD </t>
  </si>
  <si>
    <t>NUMERO DE FAMILIAS FORMADAS EN  APROVECHAMIENTO DEL TIEMPO LIBRE PARA NIÑOS, NIÑAS Y ADOLESCENTES</t>
  </si>
  <si>
    <t xml:space="preserve">NUMERO  DE FAMILIAS CAPACITADAS EN EL TEMA DE ACCION PARTICIPATIVA </t>
  </si>
  <si>
    <t xml:space="preserve">NUMERO DE JOVENES FORMADOS EN
EMPRENDIMIENTO  </t>
  </si>
  <si>
    <t>NUMERO DE ACCIONES FORMATIVAS EN PREVENCION CONTRA LA VIOLENCIA EN MUJERES</t>
  </si>
  <si>
    <t xml:space="preserve">NUMERO DE CAMPAÑAS DE PROMOCIÓN Y PREVENCIÓN EN CONTRA DE LA VIOLENCIA HACIA LAS MUJERES </t>
  </si>
  <si>
    <t>NÚMERO DE ACTIVIDADES FORMATIVAS  EN  PARTICIPACIÓN CIUDADANA</t>
  </si>
  <si>
    <t>NUMERO DE TALLERES EN PROMOCION Y PREVENCION DE ENFERMEDADES DE LA MUJER</t>
  </si>
  <si>
    <t>NÚMERO DE PROCESOS FORMATIVOS REALIZADOS EN TEMAS DE BUEN TRATO HACIA LAS MUJERES</t>
  </si>
  <si>
    <t>NÚMERO DE PROCESOS FORMATIVOS EN  EL BUEN TRATO Y EL RESPETO  A LA DIVERSIDAD</t>
  </si>
  <si>
    <t>NUMERO DE  CONVENIOS CON INSTITUCIONES PARA DISCAPACITADOS</t>
  </si>
  <si>
    <t>NUMERO DE SEGUIMIENTOS A  CONSTRUCCIONES ADAPTADAS PARA DISCAPACITADOS</t>
  </si>
  <si>
    <t>NUMEROS DE INSTITUCIONES PARA DISCAPACITADOS FORTALECIDAS EN LA LOCALIDAD</t>
  </si>
  <si>
    <t>NUMEROS DE PERSONAS DISCAPACITADAS CON CAPACITACION  EN EMPRENDIMIENTO.</t>
  </si>
  <si>
    <t>NUMEROS DE CAMPAÑAS  RESCATE DERECHOS ADULTOS MAYORES</t>
  </si>
  <si>
    <t>NUMERO DE SEDES CON SEGUIMIENTO EN SUS ENTORNOS SALUDABLES.</t>
  </si>
  <si>
    <t>NUMERO DE FAMILIARES Y CUIDADORES CAPACITADOS EN BUEN TRATO AL ADULTO MAYOR.</t>
  </si>
  <si>
    <t>NÚMERO DE PERSONAS  DE LA LOCALIDAD HCN  CON CAPACITACION  EN GESTION EMPRESARIAL</t>
  </si>
  <si>
    <t xml:space="preserve">NÚMERO DE PUNTOS DE CAPACITACION  HABILITADOS SEDES JAC Y UCG PARA EL DESARROLLO DE PROGRAMAS  ACADEMICOS </t>
  </si>
  <si>
    <t>NÚMERO DE PERSONAS DE LA LOCALIDAD HCN  CON CAPACITACION EN EMPRENDIMIENTO.</t>
  </si>
  <si>
    <t>NÚMERO DE PROYECTOS PRODUCTIVOS  DE LA LOCALIDAD HCN  CON CAPITAL SEMILLA</t>
  </si>
  <si>
    <t>NÚMERO DE PERSONAS  DE LA LOCALIDAD CON FORMACION PARA EL TRABAJO Y EL  OFICIO</t>
  </si>
  <si>
    <t>NÚMERO DE ALIANZAS DE PUNTOS ACADÉMICOS EN SEDES DE INSTITUCIONES EDUCATIVAS  Y DE EDUCACIÓN SUPERIOR</t>
  </si>
  <si>
    <t>NUMEROS DE PLANES DE MONITOREO A LOS ECOSISTEMAS DE LA LOCALIDAD</t>
  </si>
  <si>
    <t>NUMERO DE CAMPAÑAS DE  MEDICION  DE  LA CONTAMINACION AUDITIVA EN LA LOCALIDAD.</t>
  </si>
  <si>
    <t xml:space="preserve">NUMERO DE JUNTAS DE ACCION COMUNAL CON FORMACION  EN CONTROL Y VIGILANCIA AMABIENTAL  </t>
  </si>
  <si>
    <t>NUMERO DE PERSONAS  DE LA LOCALIDAD  CON FORMACION EN EL CUIDADO DEL MEDIO AMBIENTE Y SU SUSTENTABILIDAD.</t>
  </si>
  <si>
    <t>NUMERO DE CAMPAÑAS DE ESTERILIZACION, VACUNACION Y DESPARASITACION EN ANIMALES QUE HABITAN EN LA LOCALIDAD.</t>
  </si>
  <si>
    <t>PORCENTAJE DE PARQUES Y ZONAS VERDES  CON CARACTERIZACION EN LA LOCALIDAD</t>
  </si>
  <si>
    <t>NUMERO DE ZONAS DE ALTO RIESGO DE LA LOCALIDAD CON CARACTERIZACION</t>
  </si>
  <si>
    <t>NUMERO DE UNIDADES  COMUNERAS CON FORMACION EN NORMATIVIDAD DE ESPACIO PUBLICO</t>
  </si>
  <si>
    <t>NUMERO DE METROS DE ESPACIO PUBLICO RECUPERADO</t>
  </si>
  <si>
    <t>NUMERO DE  UCG CON EQUIPOS DE VIGILANCIA DE ESPACIO PUBLICO CONFORMADOS</t>
  </si>
  <si>
    <t>NUMERO DE CALLES CON CONSTRUCCION EN CONCRETO RIGIDO.</t>
  </si>
  <si>
    <t>NUMERO DE CANCHAS y PARQUES CON GESTION  ANTE EL DISTRITO PARA SU CONSTRUCCION.</t>
  </si>
  <si>
    <t>NUMERO DE UCG CON CONSTRUCION DE REDES DE  ALCANTARILLADO</t>
  </si>
  <si>
    <t>NUMERO DE BARRIOS CONCONFORMACION DE FRENTES DE SEGURIDAD Y HERRAMIENTAS TECNOLOGICAS.</t>
  </si>
  <si>
    <t xml:space="preserve">NUMERO DE MIEMBROS DE JUNTAS DE ACCION COMUNAL CON FORMACION  EN LA  LEY ESTATURARIA DE PARTICIPACION CIUDADANA </t>
  </si>
  <si>
    <t>NUMERO DE  TALLERES DE CONVIVENCIA Y PAZ A JAC DE LA LOCALIDAD</t>
  </si>
  <si>
    <t>NUMERO DE UCG CON 
SENSIBILIZACION EN EL PAGO OPORTUNO DE IMPUESTOS</t>
  </si>
  <si>
    <t>PORCENTAJE DE ORGANIZACIONES  SOCIALES CON CAPACITACION EN PARTICIPACIÓN EN LA GESTIÓN PUBLICA</t>
  </si>
  <si>
    <t xml:space="preserve">PORCENTAJES DE LOS RECUSOS DE GASTOS DE FUNCIONAMIENTO DEL FONDO EJECUTADOS EN EL PERIODO </t>
  </si>
  <si>
    <t xml:space="preserve">PORCENTAJE DE CONFORMACION  DEL EQUIPO TECNICO EN EL  PERIODO </t>
  </si>
  <si>
    <t>PORCENTAJE DE ORGANIZACIONES  SOCIALES DE LA LOCALIDAD  CAPACITADAS EN PARTICIPACIÓN EN LA GESTIÓN PUBLICA</t>
  </si>
  <si>
    <t>NUMERO DE JAC DE LA ALHCN CON CAPACITACION EN MECANISMOS DE  PARTICIPACION Y TRASPARENCIA EN  LA GESTION PUBLICA</t>
  </si>
  <si>
    <t>PORCENTAJE DE AVANCE EN LA ESTRUCTURACION  DEL SGC EN ALHCN</t>
  </si>
  <si>
    <t>META   PRODUCTO CUATRENIO (VALOR)</t>
  </si>
  <si>
    <t xml:space="preserve"> META PRODUCTO EJECUTADA A DIC DE 2016</t>
  </si>
  <si>
    <t xml:space="preserve"> META PRODUCTO EJECUTADA A MARZO DE 2017</t>
  </si>
  <si>
    <t xml:space="preserve"> META PRODUCTO EJECUTADA A JUNIO DE 2017</t>
  </si>
  <si>
    <t xml:space="preserve"> META PRODUCTO EJECUTADA A SEPT DE 2017</t>
  </si>
  <si>
    <t xml:space="preserve"> META PRODUCTO EJECUTADA A DIC DE 2017</t>
  </si>
  <si>
    <t>PATRIMONIO MATERIAL E INMATERIAL, CONTEXTOS POBLACIONALES, DIVERSIDAD E INTERCULTURALIDAD.</t>
  </si>
  <si>
    <t>PLAN DE DESARROLLO LOCAL</t>
  </si>
  <si>
    <t>AVANCE PORCENTUAL</t>
  </si>
  <si>
    <t>EMPLEO, INGRESO, EMPRENDIMIENTO</t>
  </si>
  <si>
    <t>FORTALECIMIENTO A LOS PROCESOS ORGANIZATIVOS DE PERSONAS CON DISCAPACIDAD.</t>
  </si>
  <si>
    <t>AVANCE ACUMULADO PERIODO DICIEMBRE 2018</t>
  </si>
  <si>
    <t>AVANCE ACUMULADO  PERIODO DICIEMRE 2018</t>
  </si>
  <si>
    <t>AVANCE ACUMULADO  PERIODO DICIEMBRE 2018</t>
  </si>
  <si>
    <t>NIVEL DE EFICACIA.</t>
  </si>
  <si>
    <t>ESTADO INDICADORES TABLERO DE CONTROL</t>
  </si>
  <si>
    <t>CALIFICACIÓN</t>
  </si>
  <si>
    <t>Ato</t>
  </si>
  <si>
    <t xml:space="preserve">Medio </t>
  </si>
  <si>
    <t>Bajo</t>
  </si>
  <si>
    <t>90% -100%</t>
  </si>
  <si>
    <t xml:space="preserve">60% - 90% </t>
  </si>
  <si>
    <t>&gt;60%</t>
  </si>
  <si>
    <t>Mayor o igual a 57,8% hasta 100%</t>
  </si>
  <si>
    <t>Mayor o igual a 38,55% y menor a 57,7%</t>
  </si>
  <si>
    <t>Menor a 38,54%</t>
  </si>
  <si>
    <t>REALIZACIÓN DE (4) CAMPAÑAS DE PROMOCIÓN Y PREVENCIÓN EN CONTRA DE LA VIOLENCIA HACIA LAS MUJERES DURANTE EL CUATRENIO</t>
  </si>
  <si>
    <r>
      <t>NUMERO DE ACTIVIDADES DE</t>
    </r>
    <r>
      <rPr>
        <sz val="12"/>
        <rFont val="Century Gothic"/>
        <family val="2"/>
      </rPr>
      <t xml:space="preserve"> </t>
    </r>
    <r>
      <rPr>
        <sz val="6"/>
        <rFont val="Arial"/>
        <family val="2"/>
      </rPr>
      <t xml:space="preserve">LECTURA, TEATRO, CINE Y PINTURA EN LOS PARQUES Y ZONAS VERDES DE LA LOCALIDAD  </t>
    </r>
  </si>
  <si>
    <r>
      <t>FORTALECIMIENTO A LOS PROCESOS ORGANIZATIVOS DE PERSONAS CON DISCAPACIDAD</t>
    </r>
    <r>
      <rPr>
        <b/>
        <sz val="6"/>
        <rFont val="Arial"/>
        <family val="2"/>
      </rPr>
      <t>.</t>
    </r>
  </si>
  <si>
    <r>
      <t>LOCALIDAD HISTORICA Y DEL CARIBE NORTE, PARTICIPATIVA Y TRASPARENTE</t>
    </r>
    <r>
      <rPr>
        <b/>
        <sz val="6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</si>
</sst>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6"/>
      <name val="Arial Narrow"/>
      <family val="2"/>
    </font>
    <font>
      <sz val="12"/>
      <name val="Century Gothic"/>
      <family val="2"/>
    </font>
    <font>
      <sz val="6"/>
      <name val="Calibri"/>
      <family val="2"/>
    </font>
    <font>
      <sz val="6"/>
      <name val="Calibri"/>
      <family val="2"/>
      <scheme val="minor"/>
    </font>
    <font>
      <sz val="9"/>
      <name val="Arial Narrow"/>
      <family val="2"/>
    </font>
    <font>
      <b/>
      <sz val="6"/>
      <name val="Arial"/>
      <family val="2"/>
    </font>
    <font>
      <b/>
      <sz val="2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1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5" fillId="0" borderId="0" xfId="0" applyFont="1"/>
    <xf numFmtId="0" fontId="4" fillId="6" borderId="1" xfId="0" applyFont="1" applyFill="1" applyBorder="1" applyAlignment="1">
      <alignment horizontal="left" vertical="top" wrapText="1"/>
    </xf>
    <xf numFmtId="0" fontId="5" fillId="6" borderId="0" xfId="0" applyFont="1" applyFill="1"/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/>
    <xf numFmtId="0" fontId="7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/>
    <xf numFmtId="1" fontId="5" fillId="6" borderId="1" xfId="0" applyNumberFormat="1" applyFont="1" applyFill="1" applyBorder="1" applyAlignment="1">
      <alignment horizontal="center" vertical="center"/>
    </xf>
    <xf numFmtId="9" fontId="5" fillId="6" borderId="1" xfId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8" fillId="0" borderId="1" xfId="0" applyFont="1" applyBorder="1"/>
    <xf numFmtId="0" fontId="8" fillId="21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9" fontId="8" fillId="21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2" borderId="1" xfId="0" applyFill="1" applyBorder="1" applyAlignment="1">
      <alignment horizontal="left" vertical="center" wrapText="1"/>
    </xf>
    <xf numFmtId="9" fontId="0" fillId="22" borderId="1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24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 wrapText="1"/>
    </xf>
    <xf numFmtId="0" fontId="4" fillId="16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left" vertical="top" wrapText="1"/>
    </xf>
    <xf numFmtId="0" fontId="12" fillId="14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20" borderId="1" xfId="0" applyFont="1" applyFill="1" applyBorder="1" applyAlignment="1">
      <alignment horizontal="left" vertical="top" wrapText="1"/>
    </xf>
    <xf numFmtId="0" fontId="4" fillId="1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top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9" fontId="5" fillId="5" borderId="1" xfId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top" wrapText="1"/>
    </xf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4" borderId="1" xfId="0" applyFont="1" applyFill="1" applyBorder="1"/>
    <xf numFmtId="1" fontId="5" fillId="4" borderId="1" xfId="0" applyNumberFormat="1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11" borderId="0" xfId="0" applyFont="1" applyFill="1"/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/>
    <xf numFmtId="0" fontId="5" fillId="11" borderId="1" xfId="0" applyFont="1" applyFill="1" applyBorder="1"/>
    <xf numFmtId="1" fontId="5" fillId="11" borderId="1" xfId="0" applyNumberFormat="1" applyFont="1" applyFill="1" applyBorder="1" applyAlignment="1">
      <alignment horizontal="center" vertical="center"/>
    </xf>
    <xf numFmtId="9" fontId="5" fillId="11" borderId="1" xfId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top" wrapText="1"/>
    </xf>
    <xf numFmtId="0" fontId="5" fillId="7" borderId="0" xfId="0" applyFont="1" applyFill="1"/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 applyAlignment="1">
      <alignment horizontal="center" vertical="center"/>
    </xf>
    <xf numFmtId="9" fontId="5" fillId="7" borderId="1" xfId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5" fillId="16" borderId="0" xfId="0" applyFont="1" applyFill="1"/>
    <xf numFmtId="0" fontId="5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7" fillId="16" borderId="1" xfId="0" applyNumberFormat="1" applyFont="1" applyFill="1" applyBorder="1" applyAlignment="1">
      <alignment horizontal="center" vertical="center" wrapText="1"/>
    </xf>
    <xf numFmtId="1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/>
    <xf numFmtId="0" fontId="5" fillId="16" borderId="1" xfId="0" applyFont="1" applyFill="1" applyBorder="1"/>
    <xf numFmtId="1" fontId="5" fillId="16" borderId="1" xfId="0" applyNumberFormat="1" applyFont="1" applyFill="1" applyBorder="1" applyAlignment="1">
      <alignment horizontal="center" vertical="center"/>
    </xf>
    <xf numFmtId="9" fontId="5" fillId="16" borderId="1" xfId="1" applyFont="1" applyFill="1" applyBorder="1" applyAlignment="1">
      <alignment horizontal="center" vertical="center"/>
    </xf>
    <xf numFmtId="9" fontId="5" fillId="16" borderId="2" xfId="0" applyNumberFormat="1" applyFont="1" applyFill="1" applyBorder="1" applyAlignment="1">
      <alignment horizontal="center" vertical="center"/>
    </xf>
    <xf numFmtId="9" fontId="4" fillId="10" borderId="1" xfId="0" applyNumberFormat="1" applyFont="1" applyFill="1" applyBorder="1" applyAlignment="1">
      <alignment horizontal="left" vertical="top" wrapText="1"/>
    </xf>
    <xf numFmtId="0" fontId="5" fillId="14" borderId="0" xfId="0" applyFont="1" applyFill="1"/>
    <xf numFmtId="0" fontId="5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7" fillId="14" borderId="1" xfId="0" applyNumberFormat="1" applyFont="1" applyFill="1" applyBorder="1" applyAlignment="1">
      <alignment horizontal="center" vertical="center" wrapText="1"/>
    </xf>
    <xf numFmtId="0" fontId="16" fillId="14" borderId="1" xfId="0" applyNumberFormat="1" applyFont="1" applyFill="1" applyBorder="1" applyAlignment="1">
      <alignment horizontal="center" vertical="center" wrapText="1"/>
    </xf>
    <xf numFmtId="1" fontId="6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/>
    <xf numFmtId="0" fontId="5" fillId="14" borderId="1" xfId="0" applyFont="1" applyFill="1" applyBorder="1"/>
    <xf numFmtId="1" fontId="5" fillId="14" borderId="1" xfId="0" applyNumberFormat="1" applyFont="1" applyFill="1" applyBorder="1" applyAlignment="1">
      <alignment horizontal="center" vertical="center"/>
    </xf>
    <xf numFmtId="9" fontId="5" fillId="14" borderId="1" xfId="1" applyFont="1" applyFill="1" applyBorder="1" applyAlignment="1">
      <alignment horizontal="center" vertical="center"/>
    </xf>
    <xf numFmtId="9" fontId="5" fillId="14" borderId="1" xfId="0" applyNumberFormat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9" fontId="5" fillId="14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left" vertical="top" wrapText="1"/>
    </xf>
    <xf numFmtId="9" fontId="18" fillId="21" borderId="1" xfId="1" applyFont="1" applyFill="1" applyBorder="1" applyAlignment="1">
      <alignment horizontal="center" vertical="center"/>
    </xf>
    <xf numFmtId="0" fontId="5" fillId="8" borderId="0" xfId="0" applyFont="1" applyFill="1"/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/>
    <xf numFmtId="0" fontId="5" fillId="8" borderId="1" xfId="0" applyFont="1" applyFill="1" applyBorder="1"/>
    <xf numFmtId="1" fontId="5" fillId="8" borderId="1" xfId="0" applyNumberFormat="1" applyFont="1" applyFill="1" applyBorder="1" applyAlignment="1">
      <alignment horizontal="center" vertical="center"/>
    </xf>
    <xf numFmtId="9" fontId="5" fillId="8" borderId="1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5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7" fillId="20" borderId="1" xfId="0" applyNumberFormat="1" applyFont="1" applyFill="1" applyBorder="1" applyAlignment="1">
      <alignment horizontal="center" vertical="center" wrapText="1"/>
    </xf>
    <xf numFmtId="1" fontId="6" fillId="20" borderId="1" xfId="0" applyNumberFormat="1" applyFont="1" applyFill="1" applyBorder="1" applyAlignment="1">
      <alignment horizontal="center" vertical="center"/>
    </xf>
    <xf numFmtId="0" fontId="6" fillId="20" borderId="1" xfId="0" applyFont="1" applyFill="1" applyBorder="1"/>
    <xf numFmtId="0" fontId="5" fillId="20" borderId="1" xfId="0" applyFont="1" applyFill="1" applyBorder="1" applyAlignment="1">
      <alignment horizontal="center"/>
    </xf>
    <xf numFmtId="0" fontId="5" fillId="20" borderId="1" xfId="0" applyFont="1" applyFill="1" applyBorder="1"/>
    <xf numFmtId="1" fontId="5" fillId="20" borderId="1" xfId="0" applyNumberFormat="1" applyFont="1" applyFill="1" applyBorder="1" applyAlignment="1">
      <alignment horizontal="center" vertical="center"/>
    </xf>
    <xf numFmtId="9" fontId="5" fillId="20" borderId="1" xfId="1" applyFont="1" applyFill="1" applyBorder="1" applyAlignment="1">
      <alignment horizontal="center" vertical="center"/>
    </xf>
    <xf numFmtId="9" fontId="5" fillId="20" borderId="1" xfId="0" applyNumberFormat="1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9" fontId="5" fillId="20" borderId="2" xfId="0" applyNumberFormat="1" applyFont="1" applyFill="1" applyBorder="1" applyAlignment="1">
      <alignment horizontal="center" vertical="center"/>
    </xf>
    <xf numFmtId="0" fontId="6" fillId="20" borderId="0" xfId="0" applyNumberFormat="1" applyFont="1" applyFill="1" applyAlignment="1">
      <alignment horizontal="center" vertical="center" wrapText="1"/>
    </xf>
    <xf numFmtId="9" fontId="4" fillId="20" borderId="2" xfId="0" applyNumberFormat="1" applyFont="1" applyFill="1" applyBorder="1" applyAlignment="1">
      <alignment horizontal="center" vertical="center" wrapText="1"/>
    </xf>
    <xf numFmtId="9" fontId="5" fillId="20" borderId="2" xfId="0" applyNumberFormat="1" applyFont="1" applyFill="1" applyBorder="1" applyAlignment="1">
      <alignment horizontal="center"/>
    </xf>
    <xf numFmtId="9" fontId="5" fillId="20" borderId="2" xfId="1" applyFont="1" applyFill="1" applyBorder="1" applyAlignment="1">
      <alignment horizontal="center"/>
    </xf>
    <xf numFmtId="0" fontId="6" fillId="2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9" fontId="6" fillId="20" borderId="1" xfId="0" applyNumberFormat="1" applyFont="1" applyFill="1" applyBorder="1" applyAlignment="1">
      <alignment horizontal="center" vertical="center"/>
    </xf>
    <xf numFmtId="9" fontId="7" fillId="20" borderId="1" xfId="0" applyNumberFormat="1" applyFont="1" applyFill="1" applyBorder="1" applyAlignment="1">
      <alignment horizontal="center" vertical="center" wrapText="1"/>
    </xf>
    <xf numFmtId="9" fontId="4" fillId="20" borderId="1" xfId="0" applyNumberFormat="1" applyFont="1" applyFill="1" applyBorder="1" applyAlignment="1">
      <alignment horizontal="justify" vertical="top" wrapText="1"/>
    </xf>
    <xf numFmtId="0" fontId="7" fillId="20" borderId="5" xfId="0" applyNumberFormat="1" applyFont="1" applyFill="1" applyBorder="1" applyAlignment="1">
      <alignment horizontal="center" vertical="center" wrapText="1"/>
    </xf>
    <xf numFmtId="9" fontId="4" fillId="1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19" borderId="0" xfId="0" applyFont="1" applyFill="1"/>
    <xf numFmtId="0" fontId="5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7" fillId="19" borderId="1" xfId="0" applyNumberFormat="1" applyFont="1" applyFill="1" applyBorder="1" applyAlignment="1">
      <alignment horizontal="center" vertical="center" wrapText="1"/>
    </xf>
    <xf numFmtId="0" fontId="7" fillId="19" borderId="5" xfId="0" applyNumberFormat="1" applyFont="1" applyFill="1" applyBorder="1" applyAlignment="1">
      <alignment horizontal="center" vertical="center" wrapText="1"/>
    </xf>
    <xf numFmtId="1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/>
    <xf numFmtId="0" fontId="5" fillId="19" borderId="1" xfId="0" applyFont="1" applyFill="1" applyBorder="1" applyAlignment="1">
      <alignment horizontal="center"/>
    </xf>
    <xf numFmtId="0" fontId="5" fillId="19" borderId="1" xfId="0" applyFont="1" applyFill="1" applyBorder="1"/>
    <xf numFmtId="1" fontId="5" fillId="19" borderId="1" xfId="0" applyNumberFormat="1" applyFont="1" applyFill="1" applyBorder="1" applyAlignment="1">
      <alignment horizontal="center" vertical="center"/>
    </xf>
    <xf numFmtId="9" fontId="5" fillId="19" borderId="1" xfId="1" applyFont="1" applyFill="1" applyBorder="1" applyAlignment="1">
      <alignment horizontal="center" vertical="center"/>
    </xf>
    <xf numFmtId="0" fontId="7" fillId="19" borderId="6" xfId="0" applyNumberFormat="1" applyFont="1" applyFill="1" applyBorder="1" applyAlignment="1">
      <alignment horizontal="center" vertical="center" wrapText="1"/>
    </xf>
    <xf numFmtId="0" fontId="5" fillId="9" borderId="0" xfId="0" applyFont="1" applyFill="1"/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/>
    <xf numFmtId="1" fontId="5" fillId="9" borderId="1" xfId="0" applyNumberFormat="1" applyFont="1" applyFill="1" applyBorder="1" applyAlignment="1">
      <alignment horizontal="center" vertical="center"/>
    </xf>
    <xf numFmtId="9" fontId="5" fillId="9" borderId="1" xfId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/>
    <xf numFmtId="1" fontId="5" fillId="10" borderId="1" xfId="0" applyNumberFormat="1" applyFont="1" applyFill="1" applyBorder="1" applyAlignment="1">
      <alignment horizontal="center" vertical="center"/>
    </xf>
    <xf numFmtId="9" fontId="5" fillId="10" borderId="1" xfId="1" applyFont="1" applyFill="1" applyBorder="1" applyAlignment="1">
      <alignment horizontal="center" vertical="center"/>
    </xf>
    <xf numFmtId="9" fontId="5" fillId="10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left" vertical="top" wrapText="1"/>
    </xf>
    <xf numFmtId="0" fontId="7" fillId="11" borderId="6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9" fontId="5" fillId="11" borderId="1" xfId="0" applyNumberFormat="1" applyFont="1" applyFill="1" applyBorder="1" applyAlignment="1">
      <alignment horizontal="center" vertical="center"/>
    </xf>
    <xf numFmtId="9" fontId="5" fillId="11" borderId="4" xfId="0" applyNumberFormat="1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5" fillId="15" borderId="0" xfId="0" applyFont="1" applyFill="1"/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 wrapText="1"/>
    </xf>
    <xf numFmtId="0" fontId="7" fillId="15" borderId="6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/>
    <xf numFmtId="0" fontId="5" fillId="15" borderId="1" xfId="0" applyFont="1" applyFill="1" applyBorder="1" applyAlignment="1">
      <alignment horizontal="center"/>
    </xf>
    <xf numFmtId="0" fontId="5" fillId="15" borderId="1" xfId="0" applyFont="1" applyFill="1" applyBorder="1"/>
    <xf numFmtId="1" fontId="5" fillId="15" borderId="1" xfId="0" applyNumberFormat="1" applyFont="1" applyFill="1" applyBorder="1" applyAlignment="1">
      <alignment horizontal="center" vertical="center"/>
    </xf>
    <xf numFmtId="9" fontId="5" fillId="15" borderId="1" xfId="1" applyFont="1" applyFill="1" applyBorder="1" applyAlignment="1">
      <alignment horizontal="center" vertical="center"/>
    </xf>
    <xf numFmtId="9" fontId="5" fillId="15" borderId="1" xfId="0" applyNumberFormat="1" applyFont="1" applyFill="1" applyBorder="1"/>
    <xf numFmtId="9" fontId="5" fillId="15" borderId="1" xfId="1" applyFont="1" applyFill="1" applyBorder="1"/>
    <xf numFmtId="0" fontId="7" fillId="0" borderId="7" xfId="0" applyNumberFormat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5" fillId="17" borderId="0" xfId="0" applyFont="1" applyFill="1"/>
    <xf numFmtId="0" fontId="5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7" fillId="17" borderId="1" xfId="0" applyNumberFormat="1" applyFont="1" applyFill="1" applyBorder="1" applyAlignment="1">
      <alignment horizontal="center" vertical="center" wrapText="1"/>
    </xf>
    <xf numFmtId="1" fontId="6" fillId="17" borderId="1" xfId="0" applyNumberFormat="1" applyFont="1" applyFill="1" applyBorder="1" applyAlignment="1">
      <alignment horizontal="center" vertical="center"/>
    </xf>
    <xf numFmtId="0" fontId="6" fillId="17" borderId="1" xfId="0" applyFont="1" applyFill="1" applyBorder="1"/>
    <xf numFmtId="0" fontId="5" fillId="17" borderId="1" xfId="0" applyFont="1" applyFill="1" applyBorder="1" applyAlignment="1">
      <alignment horizontal="center"/>
    </xf>
    <xf numFmtId="0" fontId="5" fillId="17" borderId="1" xfId="0" applyFont="1" applyFill="1" applyBorder="1"/>
    <xf numFmtId="1" fontId="5" fillId="17" borderId="1" xfId="0" applyNumberFormat="1" applyFont="1" applyFill="1" applyBorder="1" applyAlignment="1">
      <alignment horizontal="center" vertical="center"/>
    </xf>
    <xf numFmtId="9" fontId="5" fillId="17" borderId="1" xfId="1" applyFont="1" applyFill="1" applyBorder="1" applyAlignment="1">
      <alignment horizontal="center" vertical="center"/>
    </xf>
    <xf numFmtId="9" fontId="5" fillId="17" borderId="1" xfId="0" applyNumberFormat="1" applyFont="1" applyFill="1" applyBorder="1"/>
    <xf numFmtId="9" fontId="5" fillId="17" borderId="1" xfId="1" applyFont="1" applyFill="1" applyBorder="1"/>
    <xf numFmtId="0" fontId="5" fillId="12" borderId="0" xfId="0" applyFont="1" applyFill="1"/>
    <xf numFmtId="0" fontId="5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7" fillId="12" borderId="1" xfId="0" applyNumberFormat="1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/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/>
    <xf numFmtId="1" fontId="5" fillId="12" borderId="1" xfId="0" applyNumberFormat="1" applyFont="1" applyFill="1" applyBorder="1" applyAlignment="1">
      <alignment horizontal="center" vertical="center"/>
    </xf>
    <xf numFmtId="9" fontId="5" fillId="12" borderId="1" xfId="1" applyFont="1" applyFill="1" applyBorder="1" applyAlignment="1">
      <alignment horizontal="center" vertical="center"/>
    </xf>
    <xf numFmtId="9" fontId="5" fillId="12" borderId="1" xfId="0" applyNumberFormat="1" applyFont="1" applyFill="1" applyBorder="1" applyAlignment="1">
      <alignment horizontal="center" vertical="center"/>
    </xf>
    <xf numFmtId="0" fontId="7" fillId="12" borderId="1" xfId="1" applyNumberFormat="1" applyFont="1" applyFill="1" applyBorder="1" applyAlignment="1">
      <alignment horizontal="center" vertical="center" wrapText="1"/>
    </xf>
    <xf numFmtId="0" fontId="7" fillId="11" borderId="1" xfId="1" applyNumberFormat="1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1" xfId="0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9" fontId="6" fillId="11" borderId="1" xfId="0" applyNumberFormat="1" applyFont="1" applyFill="1" applyBorder="1" applyAlignment="1">
      <alignment horizontal="center" vertical="center"/>
    </xf>
    <xf numFmtId="9" fontId="7" fillId="11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/>
    <xf numFmtId="0" fontId="5" fillId="0" borderId="0" xfId="0" applyFont="1" applyAlignment="1">
      <alignment horizontal="center" vertical="center"/>
    </xf>
    <xf numFmtId="9" fontId="5" fillId="0" borderId="0" xfId="1" applyFont="1"/>
    <xf numFmtId="9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top" wrapText="1"/>
    </xf>
    <xf numFmtId="0" fontId="11" fillId="13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9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9" fontId="5" fillId="7" borderId="2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9" fontId="5" fillId="7" borderId="2" xfId="1" applyFont="1" applyFill="1" applyBorder="1" applyAlignment="1">
      <alignment horizontal="center" vertical="center"/>
    </xf>
    <xf numFmtId="9" fontId="5" fillId="7" borderId="4" xfId="1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9" fontId="5" fillId="14" borderId="2" xfId="0" applyNumberFormat="1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9" fontId="5" fillId="20" borderId="2" xfId="0" applyNumberFormat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9" fontId="5" fillId="19" borderId="2" xfId="0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9" fontId="5" fillId="12" borderId="2" xfId="0" applyNumberFormat="1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9" fontId="5" fillId="10" borderId="2" xfId="0" applyNumberFormat="1" applyFont="1" applyFill="1" applyBorder="1" applyAlignment="1">
      <alignment horizontal="center" vertical="center"/>
    </xf>
    <xf numFmtId="9" fontId="5" fillId="1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1" borderId="6" xfId="0" applyFont="1" applyFill="1" applyBorder="1" applyAlignment="1">
      <alignment horizontal="center"/>
    </xf>
    <xf numFmtId="0" fontId="8" fillId="21" borderId="5" xfId="0" applyFont="1" applyFill="1" applyBorder="1" applyAlignment="1">
      <alignment horizontal="center"/>
    </xf>
    <xf numFmtId="0" fontId="8" fillId="21" borderId="6" xfId="0" applyFont="1" applyFill="1" applyBorder="1" applyAlignment="1">
      <alignment horizontal="left" vertical="center"/>
    </xf>
    <xf numFmtId="0" fontId="8" fillId="21" borderId="5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66"/>
      <color rgb="FFCC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AVANCE PORCENTUAL OBJETIVOS ESTRATEGICOS PLAN DE DESARROLLO LOCALIDAD HYCN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DE SEGUIMIENTO'!$K$4</c:f>
              <c:strCache>
                <c:ptCount val="1"/>
                <c:pt idx="0">
                  <c:v>AVANCE PORCENTUAL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'RESUMEN DE SEGUIMIENTO'!$J$5:$J$8</c:f>
              <c:strCache>
                <c:ptCount val="4"/>
                <c:pt idx="0">
                  <c:v>1.SUPERAR LA DESIGUALDAD</c:v>
                </c:pt>
                <c:pt idx="1">
                  <c:v>2. ADAPTAR EL TERRITORIO PARA LA GENTE</c:v>
                </c:pt>
                <c:pt idx="2">
                  <c:v>3.  CONSTRUIR CIUDADANIA Y FORTALECER LA INSTITUCIONALIDAD</c:v>
                </c:pt>
                <c:pt idx="3">
                  <c:v>PLAN DE DESARROLLO LOCAL</c:v>
                </c:pt>
              </c:strCache>
            </c:strRef>
          </c:cat>
          <c:val>
            <c:numRef>
              <c:f>'RESUMEN DE SEGUIMIENTO'!$K$5:$K$8</c:f>
              <c:numCache>
                <c:formatCode>0%</c:formatCode>
                <c:ptCount val="4"/>
                <c:pt idx="0">
                  <c:v>0.80048437118437121</c:v>
                </c:pt>
                <c:pt idx="1">
                  <c:v>0.74345238095238086</c:v>
                </c:pt>
                <c:pt idx="2">
                  <c:v>0.79583333333333339</c:v>
                </c:pt>
                <c:pt idx="3">
                  <c:v>0.77992336182336175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B-4994-A9C1-ECEEA08DF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929272"/>
        <c:axId val="255926920"/>
      </c:barChart>
      <c:catAx>
        <c:axId val="2559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926920"/>
        <c:crosses val="autoZero"/>
        <c:auto val="1"/>
        <c:lblAlgn val="ctr"/>
        <c:lblOffset val="100"/>
        <c:noMultiLvlLbl val="0"/>
      </c:catAx>
      <c:valAx>
        <c:axId val="25592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92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8</xdr:row>
      <xdr:rowOff>76200</xdr:rowOff>
    </xdr:from>
    <xdr:to>
      <xdr:col>10</xdr:col>
      <xdr:colOff>704850</xdr:colOff>
      <xdr:row>11</xdr:row>
      <xdr:rowOff>342900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07"/>
  <sheetViews>
    <sheetView tabSelected="1" topLeftCell="P1" zoomScale="110" zoomScaleNormal="110" workbookViewId="0">
      <pane ySplit="1" topLeftCell="A8" activePane="bottomLeft" state="frozen"/>
      <selection pane="bottomLeft" activeCell="V11" sqref="V11"/>
    </sheetView>
  </sheetViews>
  <sheetFormatPr baseColWidth="10" defaultRowHeight="15" x14ac:dyDescent="0.25"/>
  <cols>
    <col min="1" max="1" width="11.42578125" style="4"/>
    <col min="2" max="2" width="13.85546875" style="4" customWidth="1"/>
    <col min="3" max="3" width="14.140625" style="4" customWidth="1"/>
    <col min="4" max="4" width="14.85546875" style="4" customWidth="1"/>
    <col min="5" max="5" width="7.7109375" style="4" customWidth="1"/>
    <col min="6" max="6" width="5.140625" style="4" customWidth="1"/>
    <col min="7" max="7" width="7.5703125" style="4" customWidth="1"/>
    <col min="8" max="8" width="7.7109375" style="4" customWidth="1"/>
    <col min="9" max="9" width="4.85546875" style="4" customWidth="1"/>
    <col min="10" max="10" width="11.42578125" style="4" customWidth="1"/>
    <col min="11" max="11" width="12.5703125" style="4" customWidth="1"/>
    <col min="12" max="12" width="13.140625" style="4" customWidth="1"/>
    <col min="13" max="13" width="12.42578125" style="4" customWidth="1"/>
    <col min="14" max="14" width="10.5703125" style="4" customWidth="1"/>
    <col min="15" max="15" width="11.85546875" style="299" customWidth="1"/>
    <col min="16" max="16" width="13.42578125" style="4" customWidth="1"/>
    <col min="17" max="17" width="15" style="4" customWidth="1"/>
    <col min="18" max="18" width="14" style="4" customWidth="1"/>
    <col min="19" max="19" width="13.28515625" style="4" customWidth="1"/>
    <col min="20" max="20" width="14.140625" style="4" customWidth="1"/>
    <col min="21" max="21" width="10.28515625" style="4" customWidth="1"/>
    <col min="22" max="22" width="12" style="4" customWidth="1"/>
    <col min="23" max="23" width="13" style="4" customWidth="1"/>
    <col min="24" max="24" width="13.5703125" style="299" customWidth="1"/>
    <col min="25" max="25" width="13.140625" style="4" customWidth="1"/>
    <col min="26" max="26" width="11.42578125" style="4" customWidth="1"/>
    <col min="27" max="27" width="10.85546875" style="4" customWidth="1"/>
    <col min="28" max="28" width="13.28515625" style="4" customWidth="1"/>
    <col min="29" max="29" width="12.42578125" style="4" customWidth="1"/>
    <col min="30" max="30" width="8.7109375" style="4" customWidth="1"/>
    <col min="31" max="31" width="11.85546875" style="4" customWidth="1"/>
    <col min="32" max="32" width="10.7109375" style="4" customWidth="1"/>
    <col min="33" max="33" width="11.7109375" style="4" customWidth="1"/>
    <col min="34" max="34" width="10.28515625" style="4" customWidth="1"/>
    <col min="35" max="16384" width="11.42578125" style="4"/>
  </cols>
  <sheetData>
    <row r="1" spans="1:34" ht="53.25" customHeight="1" x14ac:dyDescent="0.25">
      <c r="A1" s="313" t="s">
        <v>0</v>
      </c>
      <c r="B1" s="313" t="s">
        <v>1</v>
      </c>
      <c r="C1" s="313" t="s">
        <v>2</v>
      </c>
      <c r="D1" s="313" t="s">
        <v>3</v>
      </c>
      <c r="E1" s="313" t="s">
        <v>4</v>
      </c>
      <c r="F1" s="313" t="s">
        <v>5</v>
      </c>
      <c r="G1" s="313" t="s">
        <v>6</v>
      </c>
      <c r="H1" s="313" t="s">
        <v>7</v>
      </c>
      <c r="I1" s="313" t="s">
        <v>8</v>
      </c>
      <c r="J1" s="313" t="s">
        <v>9</v>
      </c>
      <c r="K1" s="313" t="s">
        <v>10</v>
      </c>
      <c r="L1" s="313" t="s">
        <v>11</v>
      </c>
      <c r="M1" s="313" t="s">
        <v>12</v>
      </c>
      <c r="N1" s="313" t="s">
        <v>13</v>
      </c>
      <c r="O1" s="313" t="s">
        <v>310</v>
      </c>
      <c r="P1" s="313" t="s">
        <v>311</v>
      </c>
      <c r="Q1" s="313" t="s">
        <v>312</v>
      </c>
      <c r="R1" s="313" t="s">
        <v>313</v>
      </c>
      <c r="S1" s="313" t="s">
        <v>314</v>
      </c>
      <c r="T1" s="313" t="s">
        <v>315</v>
      </c>
      <c r="U1" s="313" t="s">
        <v>14</v>
      </c>
      <c r="V1" s="313" t="s">
        <v>15</v>
      </c>
      <c r="W1" s="313" t="s">
        <v>16</v>
      </c>
      <c r="X1" s="64" t="s">
        <v>17</v>
      </c>
      <c r="Y1" s="313" t="s">
        <v>18</v>
      </c>
      <c r="Z1" s="313" t="s">
        <v>19</v>
      </c>
      <c r="AA1" s="313" t="s">
        <v>20</v>
      </c>
      <c r="AB1" s="313" t="s">
        <v>21</v>
      </c>
      <c r="AC1" s="313" t="s">
        <v>22</v>
      </c>
      <c r="AD1" s="313" t="s">
        <v>23</v>
      </c>
      <c r="AE1" s="313" t="s">
        <v>24</v>
      </c>
      <c r="AF1" s="313" t="s">
        <v>25</v>
      </c>
      <c r="AG1" s="313" t="s">
        <v>26</v>
      </c>
      <c r="AH1" s="313" t="s">
        <v>27</v>
      </c>
    </row>
    <row r="2" spans="1:34" x14ac:dyDescent="0.25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65"/>
      <c r="Y2" s="314"/>
      <c r="Z2" s="314"/>
      <c r="AA2" s="314"/>
      <c r="AB2" s="314"/>
      <c r="AC2" s="314"/>
      <c r="AD2" s="314"/>
      <c r="AE2" s="314"/>
      <c r="AF2" s="314"/>
      <c r="AG2" s="314"/>
      <c r="AH2" s="314"/>
    </row>
    <row r="3" spans="1:34" ht="41.25" x14ac:dyDescent="0.25">
      <c r="A3" s="315" t="s">
        <v>28</v>
      </c>
      <c r="B3" s="313" t="s">
        <v>31</v>
      </c>
      <c r="C3" s="318" t="s">
        <v>32</v>
      </c>
      <c r="D3" s="318" t="s">
        <v>57</v>
      </c>
      <c r="E3" s="66"/>
      <c r="F3" s="66"/>
      <c r="G3" s="66"/>
      <c r="H3" s="66"/>
      <c r="I3" s="66"/>
      <c r="J3" s="66"/>
      <c r="K3" s="318" t="s">
        <v>101</v>
      </c>
      <c r="L3" s="45" t="s">
        <v>156</v>
      </c>
      <c r="M3" s="45" t="s">
        <v>233</v>
      </c>
      <c r="N3" s="67"/>
      <c r="O3" s="68">
        <v>1</v>
      </c>
      <c r="P3" s="69">
        <v>1</v>
      </c>
      <c r="Q3" s="69">
        <v>0</v>
      </c>
      <c r="R3" s="70">
        <v>4</v>
      </c>
      <c r="S3" s="70">
        <v>0</v>
      </c>
      <c r="T3" s="69">
        <v>0</v>
      </c>
      <c r="U3" s="71">
        <f>+T3+S3+R3+Q3+P3</f>
        <v>5</v>
      </c>
      <c r="V3" s="72"/>
      <c r="W3" s="72"/>
      <c r="X3" s="68">
        <v>0</v>
      </c>
      <c r="Y3" s="72"/>
      <c r="Z3" s="73">
        <v>0</v>
      </c>
      <c r="AA3" s="73">
        <v>0</v>
      </c>
      <c r="AB3" s="74">
        <v>0</v>
      </c>
      <c r="AC3" s="75"/>
      <c r="AD3" s="76">
        <v>0</v>
      </c>
      <c r="AE3" s="77">
        <f t="shared" ref="AE3:AE9" si="0">+U3+Z3+AA3+AB3</f>
        <v>5</v>
      </c>
      <c r="AF3" s="76">
        <v>1</v>
      </c>
      <c r="AG3" s="321">
        <f>+AVERAGE(AF3:AF4)</f>
        <v>0.6</v>
      </c>
      <c r="AH3" s="321">
        <f>+AG3</f>
        <v>0.6</v>
      </c>
    </row>
    <row r="4" spans="1:34" ht="41.25" x14ac:dyDescent="0.25">
      <c r="A4" s="316"/>
      <c r="B4" s="314"/>
      <c r="C4" s="319"/>
      <c r="D4" s="320"/>
      <c r="E4" s="66"/>
      <c r="F4" s="66"/>
      <c r="G4" s="66"/>
      <c r="H4" s="66"/>
      <c r="I4" s="66"/>
      <c r="J4" s="66"/>
      <c r="K4" s="320"/>
      <c r="L4" s="45" t="s">
        <v>157</v>
      </c>
      <c r="M4" s="45" t="s">
        <v>234</v>
      </c>
      <c r="N4" s="67"/>
      <c r="O4" s="68">
        <v>5</v>
      </c>
      <c r="P4" s="69">
        <v>1</v>
      </c>
      <c r="Q4" s="69">
        <v>0</v>
      </c>
      <c r="R4" s="69">
        <v>0</v>
      </c>
      <c r="S4" s="69">
        <v>0</v>
      </c>
      <c r="T4" s="69">
        <v>0</v>
      </c>
      <c r="U4" s="71">
        <f>+T4+S4+R4+Q4+P4</f>
        <v>1</v>
      </c>
      <c r="V4" s="72"/>
      <c r="W4" s="72"/>
      <c r="X4" s="68">
        <v>4</v>
      </c>
      <c r="Y4" s="72"/>
      <c r="Z4" s="73">
        <v>0</v>
      </c>
      <c r="AA4" s="73">
        <v>0</v>
      </c>
      <c r="AB4" s="74">
        <v>0</v>
      </c>
      <c r="AC4" s="75"/>
      <c r="AD4" s="76">
        <f>+(AA4+Z4)/X4</f>
        <v>0</v>
      </c>
      <c r="AE4" s="77">
        <f t="shared" si="0"/>
        <v>1</v>
      </c>
      <c r="AF4" s="76">
        <f>+AE4/O4</f>
        <v>0.2</v>
      </c>
      <c r="AG4" s="322"/>
      <c r="AH4" s="322"/>
    </row>
    <row r="5" spans="1:34" ht="74.25" x14ac:dyDescent="0.25">
      <c r="A5" s="316"/>
      <c r="B5" s="313"/>
      <c r="C5" s="319"/>
      <c r="D5" s="318" t="s">
        <v>58</v>
      </c>
      <c r="E5" s="66"/>
      <c r="F5" s="66"/>
      <c r="G5" s="66"/>
      <c r="H5" s="66"/>
      <c r="I5" s="66"/>
      <c r="J5" s="66"/>
      <c r="K5" s="78" t="s">
        <v>102</v>
      </c>
      <c r="L5" s="45" t="s">
        <v>158</v>
      </c>
      <c r="M5" s="45" t="s">
        <v>235</v>
      </c>
      <c r="N5" s="67"/>
      <c r="O5" s="68">
        <v>250</v>
      </c>
      <c r="P5" s="69">
        <v>133</v>
      </c>
      <c r="Q5" s="69">
        <v>60</v>
      </c>
      <c r="R5" s="69">
        <v>67</v>
      </c>
      <c r="S5" s="69">
        <v>0</v>
      </c>
      <c r="T5" s="69">
        <v>0</v>
      </c>
      <c r="U5" s="71">
        <v>250</v>
      </c>
      <c r="V5" s="72"/>
      <c r="W5" s="72"/>
      <c r="X5" s="68">
        <v>0</v>
      </c>
      <c r="Y5" s="72"/>
      <c r="Z5" s="73">
        <v>79</v>
      </c>
      <c r="AA5" s="73">
        <v>142</v>
      </c>
      <c r="AB5" s="74">
        <v>0</v>
      </c>
      <c r="AC5" s="75"/>
      <c r="AD5" s="76">
        <v>1</v>
      </c>
      <c r="AE5" s="77">
        <f t="shared" si="0"/>
        <v>471</v>
      </c>
      <c r="AF5" s="76">
        <v>1</v>
      </c>
      <c r="AG5" s="79">
        <f>+AVERAGE(AF5:AF5)</f>
        <v>1</v>
      </c>
      <c r="AH5" s="321">
        <f>+AVERAGE(AG5:AG7)</f>
        <v>1</v>
      </c>
    </row>
    <row r="6" spans="1:34" ht="49.5" x14ac:dyDescent="0.25">
      <c r="A6" s="316"/>
      <c r="B6" s="314"/>
      <c r="C6" s="319"/>
      <c r="D6" s="319"/>
      <c r="E6" s="66"/>
      <c r="F6" s="66"/>
      <c r="G6" s="66"/>
      <c r="H6" s="66"/>
      <c r="I6" s="66"/>
      <c r="J6" s="66"/>
      <c r="K6" s="318" t="s">
        <v>103</v>
      </c>
      <c r="L6" s="45" t="s">
        <v>159</v>
      </c>
      <c r="M6" s="45" t="s">
        <v>236</v>
      </c>
      <c r="N6" s="67"/>
      <c r="O6" s="68">
        <v>500</v>
      </c>
      <c r="P6" s="73">
        <v>80</v>
      </c>
      <c r="Q6" s="73">
        <v>220</v>
      </c>
      <c r="R6" s="73">
        <v>0</v>
      </c>
      <c r="S6" s="73">
        <v>100</v>
      </c>
      <c r="T6" s="69">
        <v>0</v>
      </c>
      <c r="U6" s="71">
        <f t="shared" ref="U6:U54" si="1">+T6+S6+R6+Q6+P6</f>
        <v>400</v>
      </c>
      <c r="V6" s="72"/>
      <c r="W6" s="72"/>
      <c r="X6" s="68">
        <v>100</v>
      </c>
      <c r="Y6" s="72"/>
      <c r="Z6" s="73">
        <v>100</v>
      </c>
      <c r="AA6" s="73">
        <v>132</v>
      </c>
      <c r="AB6" s="74">
        <v>0</v>
      </c>
      <c r="AC6" s="75"/>
      <c r="AD6" s="76">
        <v>1</v>
      </c>
      <c r="AE6" s="77">
        <f t="shared" si="0"/>
        <v>632</v>
      </c>
      <c r="AF6" s="76">
        <v>1</v>
      </c>
      <c r="AG6" s="321">
        <f>+AVERAGE(AF6:AF7)</f>
        <v>1</v>
      </c>
      <c r="AH6" s="323"/>
    </row>
    <row r="7" spans="1:34" ht="82.5" x14ac:dyDescent="0.25">
      <c r="A7" s="316"/>
      <c r="B7" s="313"/>
      <c r="C7" s="319"/>
      <c r="D7" s="320"/>
      <c r="E7" s="66"/>
      <c r="F7" s="66"/>
      <c r="G7" s="66"/>
      <c r="H7" s="66"/>
      <c r="I7" s="66"/>
      <c r="J7" s="66"/>
      <c r="K7" s="320"/>
      <c r="L7" s="45" t="s">
        <v>160</v>
      </c>
      <c r="M7" s="45" t="s">
        <v>237</v>
      </c>
      <c r="N7" s="67"/>
      <c r="O7" s="68">
        <v>4</v>
      </c>
      <c r="P7" s="73">
        <v>1</v>
      </c>
      <c r="Q7" s="73">
        <v>1</v>
      </c>
      <c r="R7" s="73">
        <v>1</v>
      </c>
      <c r="S7" s="73">
        <v>1</v>
      </c>
      <c r="T7" s="69">
        <v>0</v>
      </c>
      <c r="U7" s="71">
        <v>4</v>
      </c>
      <c r="V7" s="72"/>
      <c r="W7" s="72"/>
      <c r="X7" s="68">
        <v>0</v>
      </c>
      <c r="Y7" s="72"/>
      <c r="Z7" s="73">
        <v>1</v>
      </c>
      <c r="AA7" s="73">
        <v>2</v>
      </c>
      <c r="AB7" s="74">
        <v>0</v>
      </c>
      <c r="AC7" s="75"/>
      <c r="AD7" s="76">
        <v>1</v>
      </c>
      <c r="AE7" s="77">
        <f t="shared" si="0"/>
        <v>7</v>
      </c>
      <c r="AF7" s="76">
        <v>1</v>
      </c>
      <c r="AG7" s="322"/>
      <c r="AH7" s="322"/>
    </row>
    <row r="8" spans="1:34" ht="74.25" x14ac:dyDescent="0.25">
      <c r="A8" s="316"/>
      <c r="B8" s="314"/>
      <c r="C8" s="319"/>
      <c r="D8" s="324" t="s">
        <v>59</v>
      </c>
      <c r="E8" s="66"/>
      <c r="F8" s="66"/>
      <c r="G8" s="66"/>
      <c r="H8" s="66"/>
      <c r="I8" s="66"/>
      <c r="J8" s="66"/>
      <c r="K8" s="324" t="s">
        <v>104</v>
      </c>
      <c r="L8" s="45" t="s">
        <v>161</v>
      </c>
      <c r="M8" s="45" t="s">
        <v>238</v>
      </c>
      <c r="N8" s="67"/>
      <c r="O8" s="68">
        <v>4</v>
      </c>
      <c r="P8" s="73">
        <v>1</v>
      </c>
      <c r="Q8" s="73">
        <v>1</v>
      </c>
      <c r="R8" s="73">
        <v>1</v>
      </c>
      <c r="S8" s="73">
        <v>0</v>
      </c>
      <c r="T8" s="80">
        <v>0</v>
      </c>
      <c r="U8" s="71">
        <f t="shared" si="1"/>
        <v>3</v>
      </c>
      <c r="V8" s="72"/>
      <c r="W8" s="72"/>
      <c r="X8" s="68">
        <v>1</v>
      </c>
      <c r="Y8" s="72"/>
      <c r="Z8" s="73">
        <v>0</v>
      </c>
      <c r="AA8" s="73">
        <v>0</v>
      </c>
      <c r="AB8" s="74">
        <v>0</v>
      </c>
      <c r="AC8" s="75"/>
      <c r="AD8" s="76">
        <f t="shared" ref="AD8:AD65" si="2">+(AA8+Z8)/X8</f>
        <v>0</v>
      </c>
      <c r="AE8" s="77">
        <f t="shared" si="0"/>
        <v>3</v>
      </c>
      <c r="AF8" s="76">
        <f>+AE8/O8</f>
        <v>0.75</v>
      </c>
      <c r="AG8" s="321">
        <f>+AVERAGE(AF8:AF9)</f>
        <v>0.375</v>
      </c>
      <c r="AH8" s="321">
        <f>+AG8</f>
        <v>0.375</v>
      </c>
    </row>
    <row r="9" spans="1:34" ht="41.25" x14ac:dyDescent="0.25">
      <c r="A9" s="316"/>
      <c r="B9" s="313"/>
      <c r="C9" s="319"/>
      <c r="D9" s="325"/>
      <c r="E9" s="66"/>
      <c r="F9" s="66"/>
      <c r="G9" s="66"/>
      <c r="H9" s="66"/>
      <c r="I9" s="66"/>
      <c r="J9" s="66"/>
      <c r="K9" s="325"/>
      <c r="L9" s="45" t="s">
        <v>162</v>
      </c>
      <c r="M9" s="45" t="s">
        <v>239</v>
      </c>
      <c r="N9" s="67"/>
      <c r="O9" s="68">
        <v>5</v>
      </c>
      <c r="P9" s="73">
        <v>0</v>
      </c>
      <c r="Q9" s="73">
        <v>0</v>
      </c>
      <c r="R9" s="73">
        <v>0</v>
      </c>
      <c r="S9" s="73">
        <v>0</v>
      </c>
      <c r="T9" s="69">
        <v>0</v>
      </c>
      <c r="U9" s="71">
        <f t="shared" si="1"/>
        <v>0</v>
      </c>
      <c r="V9" s="72"/>
      <c r="W9" s="72"/>
      <c r="X9" s="68"/>
      <c r="Y9" s="72"/>
      <c r="Z9" s="73">
        <v>0</v>
      </c>
      <c r="AA9" s="73">
        <v>0</v>
      </c>
      <c r="AB9" s="74">
        <v>0</v>
      </c>
      <c r="AC9" s="75"/>
      <c r="AD9" s="76">
        <v>0</v>
      </c>
      <c r="AE9" s="77">
        <f t="shared" si="0"/>
        <v>0</v>
      </c>
      <c r="AF9" s="76">
        <f>+AE9/O9</f>
        <v>0</v>
      </c>
      <c r="AG9" s="322"/>
      <c r="AH9" s="322"/>
    </row>
    <row r="10" spans="1:34" x14ac:dyDescent="0.25">
      <c r="A10" s="316"/>
      <c r="B10" s="314"/>
      <c r="C10" s="320"/>
      <c r="D10" s="81"/>
      <c r="E10" s="66"/>
      <c r="F10" s="66"/>
      <c r="G10" s="66"/>
      <c r="H10" s="66"/>
      <c r="I10" s="66"/>
      <c r="J10" s="66"/>
      <c r="K10" s="81"/>
      <c r="L10" s="45"/>
      <c r="M10" s="45"/>
      <c r="N10" s="67"/>
      <c r="O10" s="68"/>
      <c r="P10" s="73"/>
      <c r="Q10" s="73"/>
      <c r="R10" s="73"/>
      <c r="S10" s="73"/>
      <c r="T10" s="69"/>
      <c r="U10" s="71"/>
      <c r="V10" s="72"/>
      <c r="W10" s="72"/>
      <c r="X10" s="68"/>
      <c r="Y10" s="72"/>
      <c r="Z10" s="73"/>
      <c r="AA10" s="73"/>
      <c r="AB10" s="75"/>
      <c r="AC10" s="75"/>
      <c r="AD10" s="76">
        <v>0</v>
      </c>
      <c r="AE10" s="77"/>
      <c r="AF10" s="76">
        <f>AVERAGE(AF3:AF9)</f>
        <v>0.70714285714285718</v>
      </c>
      <c r="AG10" s="75"/>
      <c r="AH10" s="75"/>
    </row>
    <row r="11" spans="1:34" ht="74.25" x14ac:dyDescent="0.25">
      <c r="A11" s="316"/>
      <c r="B11" s="313"/>
      <c r="C11" s="303" t="s">
        <v>33</v>
      </c>
      <c r="D11" s="5" t="s">
        <v>60</v>
      </c>
      <c r="E11" s="6"/>
      <c r="F11" s="6"/>
      <c r="G11" s="6"/>
      <c r="H11" s="6"/>
      <c r="I11" s="6"/>
      <c r="J11" s="6"/>
      <c r="K11" s="5" t="s">
        <v>105</v>
      </c>
      <c r="L11" s="5" t="s">
        <v>163</v>
      </c>
      <c r="M11" s="5" t="s">
        <v>240</v>
      </c>
      <c r="N11" s="7"/>
      <c r="O11" s="8">
        <v>6</v>
      </c>
      <c r="P11" s="9">
        <v>2</v>
      </c>
      <c r="Q11" s="9">
        <v>1</v>
      </c>
      <c r="R11" s="9">
        <v>1</v>
      </c>
      <c r="S11" s="9">
        <v>2</v>
      </c>
      <c r="T11" s="9">
        <v>0</v>
      </c>
      <c r="U11" s="10">
        <f t="shared" si="1"/>
        <v>6</v>
      </c>
      <c r="V11" s="11"/>
      <c r="W11" s="11"/>
      <c r="X11" s="8">
        <v>0</v>
      </c>
      <c r="Y11" s="11"/>
      <c r="Z11" s="12">
        <v>0</v>
      </c>
      <c r="AA11" s="12">
        <v>0</v>
      </c>
      <c r="AB11" s="20">
        <v>0</v>
      </c>
      <c r="AC11" s="13"/>
      <c r="AD11" s="76">
        <v>1</v>
      </c>
      <c r="AE11" s="14">
        <f t="shared" ref="AE11:AE22" si="3">+U11+Z11+AA11+AB11</f>
        <v>6</v>
      </c>
      <c r="AF11" s="15">
        <f>+AE11/O11</f>
        <v>1</v>
      </c>
      <c r="AG11" s="16">
        <f>+AF11</f>
        <v>1</v>
      </c>
      <c r="AH11" s="16">
        <f>+AG11</f>
        <v>1</v>
      </c>
    </row>
    <row r="12" spans="1:34" ht="74.25" x14ac:dyDescent="0.25">
      <c r="A12" s="316"/>
      <c r="B12" s="314"/>
      <c r="C12" s="304"/>
      <c r="D12" s="303" t="s">
        <v>61</v>
      </c>
      <c r="E12" s="6"/>
      <c r="F12" s="6"/>
      <c r="G12" s="6"/>
      <c r="H12" s="6"/>
      <c r="I12" s="6"/>
      <c r="J12" s="6"/>
      <c r="K12" s="303" t="s">
        <v>106</v>
      </c>
      <c r="L12" s="5" t="s">
        <v>164</v>
      </c>
      <c r="M12" s="5" t="s">
        <v>241</v>
      </c>
      <c r="N12" s="7"/>
      <c r="O12" s="8">
        <v>6</v>
      </c>
      <c r="P12" s="12">
        <v>1</v>
      </c>
      <c r="Q12" s="12">
        <v>2</v>
      </c>
      <c r="R12" s="12">
        <v>2</v>
      </c>
      <c r="S12" s="12">
        <v>1</v>
      </c>
      <c r="T12" s="17">
        <v>0</v>
      </c>
      <c r="U12" s="10">
        <f t="shared" si="1"/>
        <v>6</v>
      </c>
      <c r="V12" s="11"/>
      <c r="W12" s="11"/>
      <c r="X12" s="8">
        <v>0</v>
      </c>
      <c r="Y12" s="11"/>
      <c r="Z12" s="12">
        <v>0</v>
      </c>
      <c r="AA12" s="12">
        <v>0</v>
      </c>
      <c r="AB12" s="20">
        <v>0</v>
      </c>
      <c r="AC12" s="13"/>
      <c r="AD12" s="76">
        <v>1</v>
      </c>
      <c r="AE12" s="14">
        <f t="shared" si="3"/>
        <v>6</v>
      </c>
      <c r="AF12" s="15">
        <f>+AE12/O12</f>
        <v>1</v>
      </c>
      <c r="AG12" s="301">
        <f>+AVERAGE(AF12:AF14)</f>
        <v>0.94799999999999995</v>
      </c>
      <c r="AH12" s="301">
        <f>+AG12</f>
        <v>0.94799999999999995</v>
      </c>
    </row>
    <row r="13" spans="1:34" ht="66" x14ac:dyDescent="0.25">
      <c r="A13" s="316"/>
      <c r="B13" s="313"/>
      <c r="C13" s="304"/>
      <c r="D13" s="304"/>
      <c r="E13" s="6"/>
      <c r="F13" s="6"/>
      <c r="G13" s="6"/>
      <c r="H13" s="6"/>
      <c r="I13" s="6"/>
      <c r="J13" s="6"/>
      <c r="K13" s="304"/>
      <c r="L13" s="5" t="s">
        <v>165</v>
      </c>
      <c r="M13" s="5" t="s">
        <v>242</v>
      </c>
      <c r="N13" s="7"/>
      <c r="O13" s="8">
        <v>6</v>
      </c>
      <c r="P13" s="12">
        <v>0</v>
      </c>
      <c r="Q13" s="12">
        <v>0</v>
      </c>
      <c r="R13" s="12">
        <v>0</v>
      </c>
      <c r="S13" s="12">
        <v>0</v>
      </c>
      <c r="T13" s="9">
        <v>0</v>
      </c>
      <c r="U13" s="10">
        <v>1</v>
      </c>
      <c r="V13" s="11"/>
      <c r="W13" s="11"/>
      <c r="X13" s="8">
        <v>5</v>
      </c>
      <c r="Y13" s="11"/>
      <c r="Z13" s="12">
        <v>1</v>
      </c>
      <c r="AA13" s="12">
        <v>1</v>
      </c>
      <c r="AB13" s="20">
        <v>0</v>
      </c>
      <c r="AC13" s="13">
        <v>5</v>
      </c>
      <c r="AD13" s="76">
        <v>1</v>
      </c>
      <c r="AE13" s="14">
        <f>+U13+Z13+AA13+AB13+AC13</f>
        <v>8</v>
      </c>
      <c r="AF13" s="15">
        <v>1</v>
      </c>
      <c r="AG13" s="302"/>
      <c r="AH13" s="302"/>
    </row>
    <row r="14" spans="1:34" ht="57.75" x14ac:dyDescent="0.25">
      <c r="A14" s="316"/>
      <c r="B14" s="314"/>
      <c r="C14" s="304"/>
      <c r="D14" s="305"/>
      <c r="E14" s="6"/>
      <c r="F14" s="6"/>
      <c r="G14" s="6"/>
      <c r="H14" s="6"/>
      <c r="I14" s="6"/>
      <c r="J14" s="6"/>
      <c r="K14" s="305"/>
      <c r="L14" s="5" t="s">
        <v>166</v>
      </c>
      <c r="M14" s="5" t="s">
        <v>243</v>
      </c>
      <c r="N14" s="7"/>
      <c r="O14" s="8">
        <v>250</v>
      </c>
      <c r="P14" s="12">
        <v>140</v>
      </c>
      <c r="Q14" s="12">
        <v>41</v>
      </c>
      <c r="R14" s="12">
        <v>0</v>
      </c>
      <c r="S14" s="12">
        <v>0</v>
      </c>
      <c r="T14" s="17">
        <v>0</v>
      </c>
      <c r="U14" s="10">
        <f t="shared" si="1"/>
        <v>181</v>
      </c>
      <c r="V14" s="11"/>
      <c r="W14" s="11"/>
      <c r="X14" s="8">
        <v>69</v>
      </c>
      <c r="Y14" s="11"/>
      <c r="Z14" s="12">
        <v>0</v>
      </c>
      <c r="AA14" s="12">
        <v>0</v>
      </c>
      <c r="AB14" s="20">
        <v>0</v>
      </c>
      <c r="AC14" s="13">
        <v>30</v>
      </c>
      <c r="AD14" s="76">
        <f>+(AA14+Z14+AC14)/X14</f>
        <v>0.43478260869565216</v>
      </c>
      <c r="AE14" s="14">
        <f>+U14+Z14+AA14+AB14+AC14</f>
        <v>211</v>
      </c>
      <c r="AF14" s="15">
        <f>+AE14/O14</f>
        <v>0.84399999999999997</v>
      </c>
      <c r="AG14" s="306"/>
      <c r="AH14" s="306"/>
    </row>
    <row r="15" spans="1:34" ht="74.25" x14ac:dyDescent="0.25">
      <c r="A15" s="316"/>
      <c r="B15" s="313"/>
      <c r="C15" s="304"/>
      <c r="D15" s="303" t="s">
        <v>62</v>
      </c>
      <c r="E15" s="6"/>
      <c r="F15" s="6"/>
      <c r="G15" s="6"/>
      <c r="H15" s="6"/>
      <c r="I15" s="6"/>
      <c r="J15" s="6"/>
      <c r="K15" s="303" t="s">
        <v>107</v>
      </c>
      <c r="L15" s="5" t="s">
        <v>167</v>
      </c>
      <c r="M15" s="5" t="s">
        <v>244</v>
      </c>
      <c r="N15" s="7"/>
      <c r="O15" s="8">
        <v>3</v>
      </c>
      <c r="P15" s="12">
        <v>1</v>
      </c>
      <c r="Q15" s="12">
        <v>0</v>
      </c>
      <c r="R15" s="12">
        <v>2</v>
      </c>
      <c r="S15" s="12">
        <v>0</v>
      </c>
      <c r="T15" s="9">
        <v>0</v>
      </c>
      <c r="U15" s="10">
        <f t="shared" si="1"/>
        <v>3</v>
      </c>
      <c r="V15" s="11"/>
      <c r="W15" s="11"/>
      <c r="X15" s="8">
        <v>0</v>
      </c>
      <c r="Y15" s="11"/>
      <c r="Z15" s="12">
        <v>0</v>
      </c>
      <c r="AA15" s="12">
        <v>0</v>
      </c>
      <c r="AB15" s="20">
        <v>0</v>
      </c>
      <c r="AC15" s="13">
        <v>3</v>
      </c>
      <c r="AD15" s="76">
        <v>1</v>
      </c>
      <c r="AE15" s="14">
        <f>+U15+Z15+AA15+AB15+AC15</f>
        <v>6</v>
      </c>
      <c r="AF15" s="15">
        <f>+AE15/O15</f>
        <v>2</v>
      </c>
      <c r="AG15" s="301">
        <f>+AVERAGE(AF15:AF16)</f>
        <v>1.5</v>
      </c>
      <c r="AH15" s="301">
        <f>+AG15</f>
        <v>1.5</v>
      </c>
    </row>
    <row r="16" spans="1:34" ht="49.5" x14ac:dyDescent="0.25">
      <c r="A16" s="316"/>
      <c r="B16" s="314"/>
      <c r="C16" s="304"/>
      <c r="D16" s="305"/>
      <c r="E16" s="6"/>
      <c r="F16" s="6"/>
      <c r="G16" s="6"/>
      <c r="H16" s="6"/>
      <c r="I16" s="6"/>
      <c r="J16" s="6"/>
      <c r="K16" s="305"/>
      <c r="L16" s="5" t="s">
        <v>168</v>
      </c>
      <c r="M16" s="5" t="s">
        <v>245</v>
      </c>
      <c r="N16" s="7"/>
      <c r="O16" s="8">
        <v>200</v>
      </c>
      <c r="P16" s="12">
        <v>120</v>
      </c>
      <c r="Q16" s="12">
        <v>33</v>
      </c>
      <c r="R16" s="12">
        <v>50</v>
      </c>
      <c r="S16" s="12">
        <v>0</v>
      </c>
      <c r="T16" s="9">
        <v>0</v>
      </c>
      <c r="U16" s="10">
        <f t="shared" si="1"/>
        <v>203</v>
      </c>
      <c r="V16" s="11"/>
      <c r="W16" s="11"/>
      <c r="X16" s="8">
        <v>0</v>
      </c>
      <c r="Y16" s="11"/>
      <c r="Z16" s="12">
        <v>0</v>
      </c>
      <c r="AA16" s="12">
        <v>0</v>
      </c>
      <c r="AB16" s="20">
        <v>0</v>
      </c>
      <c r="AC16" s="13"/>
      <c r="AD16" s="76">
        <v>1</v>
      </c>
      <c r="AE16" s="14">
        <f t="shared" si="3"/>
        <v>203</v>
      </c>
      <c r="AF16" s="15">
        <v>1</v>
      </c>
      <c r="AG16" s="306"/>
      <c r="AH16" s="306"/>
    </row>
    <row r="17" spans="1:34" ht="49.5" x14ac:dyDescent="0.25">
      <c r="A17" s="316"/>
      <c r="B17" s="313"/>
      <c r="C17" s="304"/>
      <c r="D17" s="303" t="s">
        <v>63</v>
      </c>
      <c r="E17" s="6"/>
      <c r="F17" s="6"/>
      <c r="G17" s="6"/>
      <c r="H17" s="6"/>
      <c r="I17" s="6"/>
      <c r="J17" s="6"/>
      <c r="K17" s="303" t="s">
        <v>108</v>
      </c>
      <c r="L17" s="5" t="s">
        <v>169</v>
      </c>
      <c r="M17" s="5" t="s">
        <v>246</v>
      </c>
      <c r="N17" s="7"/>
      <c r="O17" s="8">
        <v>200</v>
      </c>
      <c r="P17" s="12">
        <v>120</v>
      </c>
      <c r="Q17" s="12">
        <v>35</v>
      </c>
      <c r="R17" s="12">
        <v>50</v>
      </c>
      <c r="S17" s="12">
        <v>0</v>
      </c>
      <c r="T17" s="9">
        <v>0</v>
      </c>
      <c r="U17" s="10">
        <f t="shared" si="1"/>
        <v>205</v>
      </c>
      <c r="V17" s="11"/>
      <c r="W17" s="11"/>
      <c r="X17" s="8">
        <v>0</v>
      </c>
      <c r="Y17" s="11"/>
      <c r="Z17" s="12">
        <v>0</v>
      </c>
      <c r="AA17" s="12">
        <v>0</v>
      </c>
      <c r="AB17" s="20">
        <v>0</v>
      </c>
      <c r="AC17" s="13"/>
      <c r="AD17" s="76">
        <v>1</v>
      </c>
      <c r="AE17" s="14">
        <f t="shared" si="3"/>
        <v>205</v>
      </c>
      <c r="AF17" s="15">
        <v>1</v>
      </c>
      <c r="AG17" s="301">
        <f>+AVERAGE(AF17:AF19)</f>
        <v>1</v>
      </c>
      <c r="AH17" s="301">
        <f>+AG17</f>
        <v>1</v>
      </c>
    </row>
    <row r="18" spans="1:34" ht="49.5" x14ac:dyDescent="0.25">
      <c r="A18" s="316"/>
      <c r="B18" s="314"/>
      <c r="C18" s="304"/>
      <c r="D18" s="304"/>
      <c r="E18" s="6"/>
      <c r="F18" s="6"/>
      <c r="G18" s="6"/>
      <c r="H18" s="6"/>
      <c r="I18" s="6"/>
      <c r="J18" s="6"/>
      <c r="K18" s="304"/>
      <c r="L18" s="5" t="s">
        <v>170</v>
      </c>
      <c r="M18" s="5" t="s">
        <v>247</v>
      </c>
      <c r="N18" s="7"/>
      <c r="O18" s="8">
        <v>3</v>
      </c>
      <c r="P18" s="12">
        <v>1</v>
      </c>
      <c r="Q18" s="12">
        <v>1</v>
      </c>
      <c r="R18" s="12">
        <v>0</v>
      </c>
      <c r="S18" s="12">
        <v>1</v>
      </c>
      <c r="T18" s="9">
        <v>0</v>
      </c>
      <c r="U18" s="10">
        <f t="shared" si="1"/>
        <v>3</v>
      </c>
      <c r="V18" s="11"/>
      <c r="W18" s="11"/>
      <c r="X18" s="8">
        <v>0</v>
      </c>
      <c r="Y18" s="11"/>
      <c r="Z18" s="12">
        <v>0</v>
      </c>
      <c r="AA18" s="12">
        <v>0</v>
      </c>
      <c r="AB18" s="20">
        <v>0</v>
      </c>
      <c r="AC18" s="13"/>
      <c r="AD18" s="76">
        <v>1</v>
      </c>
      <c r="AE18" s="14">
        <f t="shared" si="3"/>
        <v>3</v>
      </c>
      <c r="AF18" s="15">
        <f t="shared" ref="AF18:AF23" si="4">+AE18/O18</f>
        <v>1</v>
      </c>
      <c r="AG18" s="302"/>
      <c r="AH18" s="302"/>
    </row>
    <row r="19" spans="1:34" ht="57.75" x14ac:dyDescent="0.25">
      <c r="A19" s="316"/>
      <c r="B19" s="313"/>
      <c r="C19" s="304"/>
      <c r="D19" s="304"/>
      <c r="E19" s="6"/>
      <c r="F19" s="6"/>
      <c r="G19" s="6"/>
      <c r="H19" s="6"/>
      <c r="I19" s="6"/>
      <c r="J19" s="6"/>
      <c r="K19" s="304"/>
      <c r="L19" s="5" t="s">
        <v>171</v>
      </c>
      <c r="M19" s="5" t="s">
        <v>248</v>
      </c>
      <c r="N19" s="7"/>
      <c r="O19" s="8">
        <v>3</v>
      </c>
      <c r="P19" s="12">
        <v>1</v>
      </c>
      <c r="Q19" s="12">
        <v>1</v>
      </c>
      <c r="R19" s="12">
        <v>0</v>
      </c>
      <c r="S19" s="12">
        <v>1</v>
      </c>
      <c r="T19" s="9">
        <v>0</v>
      </c>
      <c r="U19" s="10">
        <f t="shared" si="1"/>
        <v>3</v>
      </c>
      <c r="V19" s="11"/>
      <c r="W19" s="11"/>
      <c r="X19" s="8">
        <v>0</v>
      </c>
      <c r="Y19" s="11"/>
      <c r="Z19" s="12">
        <v>0</v>
      </c>
      <c r="AA19" s="12">
        <v>0</v>
      </c>
      <c r="AB19" s="20">
        <v>0</v>
      </c>
      <c r="AC19" s="13"/>
      <c r="AD19" s="76">
        <v>1</v>
      </c>
      <c r="AE19" s="14">
        <f t="shared" si="3"/>
        <v>3</v>
      </c>
      <c r="AF19" s="15">
        <f t="shared" si="4"/>
        <v>1</v>
      </c>
      <c r="AG19" s="302"/>
      <c r="AH19" s="302"/>
    </row>
    <row r="20" spans="1:34" ht="49.5" x14ac:dyDescent="0.25">
      <c r="A20" s="316"/>
      <c r="B20" s="314"/>
      <c r="C20" s="304"/>
      <c r="D20" s="303" t="s">
        <v>64</v>
      </c>
      <c r="E20" s="6"/>
      <c r="F20" s="6"/>
      <c r="G20" s="6"/>
      <c r="H20" s="6"/>
      <c r="I20" s="6"/>
      <c r="J20" s="6"/>
      <c r="K20" s="303" t="s">
        <v>109</v>
      </c>
      <c r="L20" s="5" t="s">
        <v>172</v>
      </c>
      <c r="M20" s="5" t="s">
        <v>249</v>
      </c>
      <c r="N20" s="7"/>
      <c r="O20" s="8">
        <v>6</v>
      </c>
      <c r="P20" s="12">
        <v>1</v>
      </c>
      <c r="Q20" s="12">
        <v>2</v>
      </c>
      <c r="R20" s="12">
        <v>2</v>
      </c>
      <c r="S20" s="12">
        <v>1</v>
      </c>
      <c r="T20" s="17">
        <v>0</v>
      </c>
      <c r="U20" s="10">
        <f t="shared" si="1"/>
        <v>6</v>
      </c>
      <c r="V20" s="11"/>
      <c r="W20" s="11"/>
      <c r="X20" s="8">
        <v>0</v>
      </c>
      <c r="Y20" s="11"/>
      <c r="Z20" s="12">
        <v>0</v>
      </c>
      <c r="AA20" s="12">
        <v>0</v>
      </c>
      <c r="AB20" s="20">
        <v>0</v>
      </c>
      <c r="AC20" s="13"/>
      <c r="AD20" s="76">
        <v>1</v>
      </c>
      <c r="AE20" s="14">
        <f t="shared" si="3"/>
        <v>6</v>
      </c>
      <c r="AF20" s="15">
        <f t="shared" si="4"/>
        <v>1</v>
      </c>
      <c r="AG20" s="301">
        <f>+AVERAGE(AF20:AF23)</f>
        <v>1</v>
      </c>
      <c r="AH20" s="301">
        <f>+AG20</f>
        <v>1</v>
      </c>
    </row>
    <row r="21" spans="1:34" ht="57.75" x14ac:dyDescent="0.25">
      <c r="A21" s="316"/>
      <c r="B21" s="313"/>
      <c r="C21" s="304"/>
      <c r="D21" s="304"/>
      <c r="E21" s="6"/>
      <c r="F21" s="6"/>
      <c r="G21" s="6"/>
      <c r="H21" s="6"/>
      <c r="I21" s="6"/>
      <c r="J21" s="6"/>
      <c r="K21" s="304"/>
      <c r="L21" s="5" t="s">
        <v>173</v>
      </c>
      <c r="M21" s="5" t="s">
        <v>250</v>
      </c>
      <c r="N21" s="7"/>
      <c r="O21" s="8">
        <v>6</v>
      </c>
      <c r="P21" s="12">
        <v>1</v>
      </c>
      <c r="Q21" s="12">
        <v>1</v>
      </c>
      <c r="R21" s="12">
        <v>4</v>
      </c>
      <c r="S21" s="12">
        <v>0</v>
      </c>
      <c r="T21" s="17">
        <v>0</v>
      </c>
      <c r="U21" s="10">
        <f t="shared" si="1"/>
        <v>6</v>
      </c>
      <c r="V21" s="11"/>
      <c r="W21" s="11"/>
      <c r="X21" s="8">
        <v>0</v>
      </c>
      <c r="Y21" s="11"/>
      <c r="Z21" s="12">
        <v>0</v>
      </c>
      <c r="AA21" s="12">
        <v>0</v>
      </c>
      <c r="AB21" s="20">
        <v>0</v>
      </c>
      <c r="AC21" s="13"/>
      <c r="AD21" s="76">
        <v>1</v>
      </c>
      <c r="AE21" s="14">
        <f t="shared" si="3"/>
        <v>6</v>
      </c>
      <c r="AF21" s="15">
        <f t="shared" si="4"/>
        <v>1</v>
      </c>
      <c r="AG21" s="302"/>
      <c r="AH21" s="302"/>
    </row>
    <row r="22" spans="1:34" ht="74.25" x14ac:dyDescent="0.25">
      <c r="A22" s="316"/>
      <c r="B22" s="314"/>
      <c r="C22" s="304"/>
      <c r="D22" s="304"/>
      <c r="E22" s="6"/>
      <c r="F22" s="6"/>
      <c r="G22" s="6"/>
      <c r="H22" s="6"/>
      <c r="I22" s="6"/>
      <c r="J22" s="6"/>
      <c r="K22" s="304"/>
      <c r="L22" s="5" t="s">
        <v>174</v>
      </c>
      <c r="M22" s="5" t="s">
        <v>251</v>
      </c>
      <c r="N22" s="7"/>
      <c r="O22" s="8">
        <v>6</v>
      </c>
      <c r="P22" s="12">
        <v>1</v>
      </c>
      <c r="Q22" s="12">
        <v>1</v>
      </c>
      <c r="R22" s="12">
        <v>4</v>
      </c>
      <c r="S22" s="12">
        <v>0</v>
      </c>
      <c r="T22" s="12">
        <v>0</v>
      </c>
      <c r="U22" s="10">
        <f t="shared" si="1"/>
        <v>6</v>
      </c>
      <c r="V22" s="11"/>
      <c r="W22" s="11"/>
      <c r="X22" s="8">
        <v>0</v>
      </c>
      <c r="Y22" s="11"/>
      <c r="Z22" s="12">
        <v>0</v>
      </c>
      <c r="AA22" s="12">
        <v>0</v>
      </c>
      <c r="AB22" s="20">
        <v>0</v>
      </c>
      <c r="AC22" s="13"/>
      <c r="AD22" s="76">
        <v>1</v>
      </c>
      <c r="AE22" s="14">
        <f t="shared" si="3"/>
        <v>6</v>
      </c>
      <c r="AF22" s="15">
        <f t="shared" si="4"/>
        <v>1</v>
      </c>
      <c r="AG22" s="302"/>
      <c r="AH22" s="302"/>
    </row>
    <row r="23" spans="1:34" ht="57.75" x14ac:dyDescent="0.25">
      <c r="A23" s="316"/>
      <c r="B23" s="313"/>
      <c r="C23" s="304"/>
      <c r="D23" s="305"/>
      <c r="E23" s="6"/>
      <c r="F23" s="6"/>
      <c r="G23" s="6"/>
      <c r="H23" s="6"/>
      <c r="I23" s="6"/>
      <c r="J23" s="6"/>
      <c r="K23" s="305"/>
      <c r="L23" s="5" t="s">
        <v>175</v>
      </c>
      <c r="M23" s="5" t="s">
        <v>252</v>
      </c>
      <c r="N23" s="7"/>
      <c r="O23" s="8">
        <v>8</v>
      </c>
      <c r="P23" s="12">
        <v>2</v>
      </c>
      <c r="Q23" s="12">
        <v>3</v>
      </c>
      <c r="R23" s="12">
        <v>0</v>
      </c>
      <c r="S23" s="12">
        <v>1</v>
      </c>
      <c r="T23" s="12">
        <v>0</v>
      </c>
      <c r="U23" s="10">
        <f t="shared" si="1"/>
        <v>6</v>
      </c>
      <c r="V23" s="11"/>
      <c r="W23" s="11"/>
      <c r="X23" s="8">
        <v>2</v>
      </c>
      <c r="Y23" s="11"/>
      <c r="Z23" s="12">
        <v>0</v>
      </c>
      <c r="AA23" s="12">
        <v>1</v>
      </c>
      <c r="AB23" s="20">
        <v>0</v>
      </c>
      <c r="AC23" s="13">
        <v>1</v>
      </c>
      <c r="AD23" s="76">
        <f>+(AA23+Z23+AC23)/X23</f>
        <v>1</v>
      </c>
      <c r="AE23" s="14">
        <f>+U23+Z23+AA23+AB23+AC23</f>
        <v>8</v>
      </c>
      <c r="AF23" s="15">
        <f t="shared" si="4"/>
        <v>1</v>
      </c>
      <c r="AG23" s="306"/>
      <c r="AH23" s="306"/>
    </row>
    <row r="24" spans="1:34" x14ac:dyDescent="0.25">
      <c r="A24" s="316"/>
      <c r="B24" s="314"/>
      <c r="C24" s="305"/>
      <c r="D24" s="5"/>
      <c r="E24" s="6"/>
      <c r="F24" s="6"/>
      <c r="G24" s="6"/>
      <c r="H24" s="6"/>
      <c r="I24" s="6"/>
      <c r="J24" s="6"/>
      <c r="K24" s="5"/>
      <c r="L24" s="5"/>
      <c r="M24" s="5"/>
      <c r="N24" s="7"/>
      <c r="O24" s="8"/>
      <c r="P24" s="12"/>
      <c r="Q24" s="12"/>
      <c r="R24" s="12"/>
      <c r="S24" s="12"/>
      <c r="T24" s="12"/>
      <c r="U24" s="10"/>
      <c r="V24" s="11"/>
      <c r="W24" s="11"/>
      <c r="X24" s="8"/>
      <c r="Y24" s="11"/>
      <c r="Z24" s="18"/>
      <c r="AA24" s="18"/>
      <c r="AB24" s="13"/>
      <c r="AC24" s="13"/>
      <c r="AD24" s="76">
        <v>0</v>
      </c>
      <c r="AE24" s="14"/>
      <c r="AF24" s="15">
        <f>AVERAGE(AF11:AF23)</f>
        <v>1.0649230769230769</v>
      </c>
      <c r="AG24" s="13"/>
      <c r="AH24" s="13"/>
    </row>
    <row r="25" spans="1:34" ht="49.5" x14ac:dyDescent="0.25">
      <c r="A25" s="316"/>
      <c r="B25" s="313"/>
      <c r="C25" s="315" t="s">
        <v>34</v>
      </c>
      <c r="D25" s="315" t="s">
        <v>65</v>
      </c>
      <c r="E25" s="82"/>
      <c r="F25" s="82"/>
      <c r="G25" s="82"/>
      <c r="H25" s="82"/>
      <c r="I25" s="82"/>
      <c r="J25" s="82"/>
      <c r="K25" s="326" t="s">
        <v>110</v>
      </c>
      <c r="L25" s="46" t="s">
        <v>176</v>
      </c>
      <c r="M25" s="46" t="s">
        <v>253</v>
      </c>
      <c r="N25" s="83"/>
      <c r="O25" s="84">
        <v>400</v>
      </c>
      <c r="P25" s="85">
        <v>30</v>
      </c>
      <c r="Q25" s="85">
        <v>60</v>
      </c>
      <c r="R25" s="85">
        <v>60</v>
      </c>
      <c r="S25" s="85">
        <v>120</v>
      </c>
      <c r="T25" s="85">
        <v>0</v>
      </c>
      <c r="U25" s="86">
        <f t="shared" si="1"/>
        <v>270</v>
      </c>
      <c r="V25" s="87"/>
      <c r="W25" s="87"/>
      <c r="X25" s="84">
        <v>130</v>
      </c>
      <c r="Y25" s="87"/>
      <c r="Z25" s="85">
        <v>0</v>
      </c>
      <c r="AA25" s="85">
        <v>0</v>
      </c>
      <c r="AB25" s="88">
        <v>50</v>
      </c>
      <c r="AC25" s="88">
        <v>400</v>
      </c>
      <c r="AD25" s="76">
        <v>1</v>
      </c>
      <c r="AE25" s="89">
        <f>+U25+Z25+AA25+AB25+AC25</f>
        <v>720</v>
      </c>
      <c r="AF25" s="90">
        <v>0.6</v>
      </c>
      <c r="AG25" s="328"/>
      <c r="AH25" s="328">
        <f>+(AG25+AG27)/2</f>
        <v>0.5</v>
      </c>
    </row>
    <row r="26" spans="1:34" x14ac:dyDescent="0.25">
      <c r="A26" s="316"/>
      <c r="B26" s="314"/>
      <c r="C26" s="316"/>
      <c r="D26" s="316"/>
      <c r="E26" s="82"/>
      <c r="F26" s="82"/>
      <c r="G26" s="82"/>
      <c r="H26" s="82"/>
      <c r="I26" s="82"/>
      <c r="J26" s="82"/>
      <c r="K26" s="327"/>
      <c r="L26" s="46"/>
      <c r="M26" s="46"/>
      <c r="N26" s="83"/>
      <c r="O26" s="84"/>
      <c r="P26" s="85"/>
      <c r="Q26" s="85"/>
      <c r="R26" s="85"/>
      <c r="S26" s="85"/>
      <c r="T26" s="85"/>
      <c r="U26" s="86"/>
      <c r="V26" s="87"/>
      <c r="W26" s="87"/>
      <c r="X26" s="84"/>
      <c r="Y26" s="87"/>
      <c r="Z26" s="85"/>
      <c r="AA26" s="85"/>
      <c r="AB26" s="88"/>
      <c r="AC26" s="88"/>
      <c r="AD26" s="76">
        <v>0</v>
      </c>
      <c r="AE26" s="89"/>
      <c r="AF26" s="90"/>
      <c r="AG26" s="329"/>
      <c r="AH26" s="330"/>
    </row>
    <row r="27" spans="1:34" ht="66" x14ac:dyDescent="0.25">
      <c r="A27" s="316"/>
      <c r="B27" s="313"/>
      <c r="C27" s="316"/>
      <c r="D27" s="316"/>
      <c r="E27" s="82"/>
      <c r="F27" s="82"/>
      <c r="G27" s="82"/>
      <c r="H27" s="82"/>
      <c r="I27" s="82"/>
      <c r="J27" s="82"/>
      <c r="K27" s="91" t="s">
        <v>111</v>
      </c>
      <c r="L27" s="46" t="s">
        <v>177</v>
      </c>
      <c r="M27" s="46" t="s">
        <v>254</v>
      </c>
      <c r="N27" s="83"/>
      <c r="O27" s="84">
        <v>300</v>
      </c>
      <c r="P27" s="85">
        <v>180</v>
      </c>
      <c r="Q27" s="85">
        <v>110</v>
      </c>
      <c r="R27" s="85">
        <v>60</v>
      </c>
      <c r="S27" s="85">
        <v>0</v>
      </c>
      <c r="T27" s="85">
        <v>0</v>
      </c>
      <c r="U27" s="86">
        <v>250</v>
      </c>
      <c r="V27" s="87"/>
      <c r="W27" s="87"/>
      <c r="X27" s="84">
        <v>50</v>
      </c>
      <c r="Y27" s="87"/>
      <c r="Z27" s="85">
        <v>300</v>
      </c>
      <c r="AA27" s="85">
        <v>0</v>
      </c>
      <c r="AB27" s="83">
        <v>0</v>
      </c>
      <c r="AC27" s="88"/>
      <c r="AD27" s="76">
        <v>1</v>
      </c>
      <c r="AE27" s="89">
        <f>+U27+Z27+AA27+AB27</f>
        <v>550</v>
      </c>
      <c r="AF27" s="90">
        <v>1</v>
      </c>
      <c r="AG27" s="92">
        <f>+AVERAGE(AF27:AF27)</f>
        <v>1</v>
      </c>
      <c r="AH27" s="330"/>
    </row>
    <row r="28" spans="1:34" ht="33" x14ac:dyDescent="0.25">
      <c r="A28" s="316"/>
      <c r="B28" s="314"/>
      <c r="C28" s="316"/>
      <c r="D28" s="46" t="s">
        <v>66</v>
      </c>
      <c r="E28" s="82"/>
      <c r="F28" s="82"/>
      <c r="G28" s="82"/>
      <c r="H28" s="82"/>
      <c r="I28" s="82"/>
      <c r="J28" s="82"/>
      <c r="K28" s="46" t="s">
        <v>112</v>
      </c>
      <c r="L28" s="46" t="s">
        <v>178</v>
      </c>
      <c r="M28" s="46" t="s">
        <v>255</v>
      </c>
      <c r="N28" s="83"/>
      <c r="O28" s="84">
        <v>2</v>
      </c>
      <c r="P28" s="85">
        <v>2</v>
      </c>
      <c r="Q28" s="85">
        <v>0</v>
      </c>
      <c r="R28" s="85">
        <v>0</v>
      </c>
      <c r="S28" s="85">
        <v>0</v>
      </c>
      <c r="T28" s="85">
        <v>0</v>
      </c>
      <c r="U28" s="86">
        <f t="shared" si="1"/>
        <v>2</v>
      </c>
      <c r="V28" s="87"/>
      <c r="W28" s="87"/>
      <c r="X28" s="84">
        <v>0</v>
      </c>
      <c r="Y28" s="87"/>
      <c r="Z28" s="85">
        <v>0</v>
      </c>
      <c r="AA28" s="85">
        <v>0</v>
      </c>
      <c r="AB28" s="83">
        <v>0</v>
      </c>
      <c r="AC28" s="88">
        <v>1</v>
      </c>
      <c r="AD28" s="76">
        <v>1</v>
      </c>
      <c r="AE28" s="89">
        <f>+U28+Z28+AA28+AB28+AC28</f>
        <v>3</v>
      </c>
      <c r="AF28" s="90">
        <v>1</v>
      </c>
      <c r="AG28" s="93">
        <f>+AF28</f>
        <v>1</v>
      </c>
      <c r="AH28" s="93">
        <f>+AG28</f>
        <v>1</v>
      </c>
    </row>
    <row r="29" spans="1:34" ht="57.75" x14ac:dyDescent="0.25">
      <c r="A29" s="316"/>
      <c r="B29" s="313"/>
      <c r="C29" s="316"/>
      <c r="D29" s="46" t="s">
        <v>67</v>
      </c>
      <c r="E29" s="82"/>
      <c r="F29" s="82"/>
      <c r="G29" s="82"/>
      <c r="H29" s="82"/>
      <c r="I29" s="82"/>
      <c r="J29" s="82"/>
      <c r="K29" s="46" t="s">
        <v>113</v>
      </c>
      <c r="L29" s="46" t="s">
        <v>179</v>
      </c>
      <c r="M29" s="46" t="s">
        <v>256</v>
      </c>
      <c r="N29" s="83"/>
      <c r="O29" s="84">
        <v>100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6">
        <v>0</v>
      </c>
      <c r="V29" s="87"/>
      <c r="W29" s="87"/>
      <c r="X29" s="84">
        <v>100</v>
      </c>
      <c r="Y29" s="87"/>
      <c r="Z29" s="85">
        <v>0</v>
      </c>
      <c r="AA29" s="85">
        <v>0</v>
      </c>
      <c r="AB29" s="83">
        <v>0</v>
      </c>
      <c r="AC29" s="88"/>
      <c r="AD29" s="76">
        <f t="shared" si="2"/>
        <v>0</v>
      </c>
      <c r="AE29" s="89">
        <f>+U29+Z29+AA29+AB29</f>
        <v>0</v>
      </c>
      <c r="AF29" s="90">
        <f>+AE29/O29</f>
        <v>0</v>
      </c>
      <c r="AG29" s="93">
        <f>+AF29</f>
        <v>0</v>
      </c>
      <c r="AH29" s="93">
        <f>+AG29</f>
        <v>0</v>
      </c>
    </row>
    <row r="30" spans="1:34" x14ac:dyDescent="0.25">
      <c r="A30" s="316"/>
      <c r="B30" s="314"/>
      <c r="C30" s="317"/>
      <c r="D30" s="47"/>
      <c r="E30" s="94"/>
      <c r="F30" s="94"/>
      <c r="G30" s="94"/>
      <c r="H30" s="94"/>
      <c r="I30" s="94"/>
      <c r="J30" s="94"/>
      <c r="K30" s="47"/>
      <c r="L30" s="47"/>
      <c r="M30" s="47"/>
      <c r="N30" s="95"/>
      <c r="O30" s="96"/>
      <c r="P30" s="97"/>
      <c r="Q30" s="97"/>
      <c r="R30" s="97"/>
      <c r="S30" s="97"/>
      <c r="T30" s="97"/>
      <c r="U30" s="98"/>
      <c r="V30" s="99"/>
      <c r="W30" s="99"/>
      <c r="X30" s="96"/>
      <c r="Y30" s="99"/>
      <c r="Z30" s="97"/>
      <c r="AA30" s="97"/>
      <c r="AB30" s="336">
        <v>0</v>
      </c>
      <c r="AC30" s="100"/>
      <c r="AD30" s="76">
        <v>1</v>
      </c>
      <c r="AE30" s="101"/>
      <c r="AF30" s="102">
        <f>AVERAGE(AF25:AF29)</f>
        <v>0.65</v>
      </c>
      <c r="AG30" s="100"/>
      <c r="AH30" s="100"/>
    </row>
    <row r="31" spans="1:34" ht="49.5" x14ac:dyDescent="0.25">
      <c r="A31" s="316"/>
      <c r="B31" s="313"/>
      <c r="C31" s="315" t="s">
        <v>35</v>
      </c>
      <c r="D31" s="315" t="s">
        <v>68</v>
      </c>
      <c r="E31" s="82"/>
      <c r="F31" s="82"/>
      <c r="G31" s="82"/>
      <c r="H31" s="82"/>
      <c r="I31" s="82"/>
      <c r="J31" s="82"/>
      <c r="K31" s="331" t="s">
        <v>316</v>
      </c>
      <c r="L31" s="46" t="s">
        <v>180</v>
      </c>
      <c r="M31" s="46" t="s">
        <v>257</v>
      </c>
      <c r="N31" s="83"/>
      <c r="O31" s="84">
        <v>200</v>
      </c>
      <c r="P31" s="85">
        <v>90</v>
      </c>
      <c r="Q31" s="85">
        <v>0</v>
      </c>
      <c r="R31" s="85">
        <v>150</v>
      </c>
      <c r="S31" s="85">
        <v>0</v>
      </c>
      <c r="T31" s="85">
        <v>0</v>
      </c>
      <c r="U31" s="86">
        <f t="shared" si="1"/>
        <v>240</v>
      </c>
      <c r="V31" s="87"/>
      <c r="W31" s="87"/>
      <c r="X31" s="84">
        <v>0</v>
      </c>
      <c r="Y31" s="87"/>
      <c r="Z31" s="85">
        <v>0</v>
      </c>
      <c r="AA31" s="85">
        <v>0</v>
      </c>
      <c r="AB31" s="329"/>
      <c r="AC31" s="88"/>
      <c r="AD31" s="76">
        <v>1</v>
      </c>
      <c r="AE31" s="89">
        <f>+U31+Z31+AA31+AB30</f>
        <v>240</v>
      </c>
      <c r="AF31" s="90">
        <v>1</v>
      </c>
      <c r="AG31" s="328">
        <f>+AVERAGE(AF31:AF32)</f>
        <v>0.75</v>
      </c>
      <c r="AH31" s="328">
        <f>+AG31</f>
        <v>0.75</v>
      </c>
    </row>
    <row r="32" spans="1:34" ht="49.5" x14ac:dyDescent="0.25">
      <c r="A32" s="316"/>
      <c r="B32" s="314"/>
      <c r="C32" s="316"/>
      <c r="D32" s="317"/>
      <c r="E32" s="82"/>
      <c r="F32" s="82"/>
      <c r="G32" s="82"/>
      <c r="H32" s="82"/>
      <c r="I32" s="82"/>
      <c r="J32" s="82"/>
      <c r="K32" s="332"/>
      <c r="L32" s="46" t="s">
        <v>181</v>
      </c>
      <c r="M32" s="46" t="s">
        <v>258</v>
      </c>
      <c r="N32" s="83"/>
      <c r="O32" s="84">
        <v>100</v>
      </c>
      <c r="P32" s="85">
        <v>0</v>
      </c>
      <c r="Q32" s="85">
        <v>0</v>
      </c>
      <c r="R32" s="85">
        <v>0</v>
      </c>
      <c r="S32" s="85">
        <v>50</v>
      </c>
      <c r="T32" s="85">
        <v>0</v>
      </c>
      <c r="U32" s="86">
        <f t="shared" si="1"/>
        <v>50</v>
      </c>
      <c r="V32" s="87"/>
      <c r="W32" s="87"/>
      <c r="X32" s="84">
        <v>50</v>
      </c>
      <c r="Y32" s="87"/>
      <c r="Z32" s="85">
        <v>0</v>
      </c>
      <c r="AA32" s="85">
        <v>0</v>
      </c>
      <c r="AB32" s="83">
        <v>0</v>
      </c>
      <c r="AC32" s="88"/>
      <c r="AD32" s="76">
        <f t="shared" si="2"/>
        <v>0</v>
      </c>
      <c r="AE32" s="89">
        <f>+U32+Z32+AA32+AB31</f>
        <v>50</v>
      </c>
      <c r="AF32" s="90">
        <f>+AE32/O32</f>
        <v>0.5</v>
      </c>
      <c r="AG32" s="329"/>
      <c r="AH32" s="329"/>
    </row>
    <row r="33" spans="1:34" ht="57.75" x14ac:dyDescent="0.25">
      <c r="A33" s="316"/>
      <c r="B33" s="313"/>
      <c r="C33" s="316"/>
      <c r="D33" s="333" t="s">
        <v>69</v>
      </c>
      <c r="E33" s="82"/>
      <c r="F33" s="82"/>
      <c r="G33" s="82"/>
      <c r="H33" s="82"/>
      <c r="I33" s="82"/>
      <c r="J33" s="82"/>
      <c r="K33" s="333" t="s">
        <v>114</v>
      </c>
      <c r="L33" s="46" t="s">
        <v>182</v>
      </c>
      <c r="M33" s="46" t="s">
        <v>259</v>
      </c>
      <c r="N33" s="83"/>
      <c r="O33" s="84">
        <v>200</v>
      </c>
      <c r="P33" s="85">
        <v>100</v>
      </c>
      <c r="Q33" s="85">
        <v>0</v>
      </c>
      <c r="R33" s="85">
        <v>0</v>
      </c>
      <c r="S33" s="85">
        <v>0</v>
      </c>
      <c r="T33" s="85">
        <v>180</v>
      </c>
      <c r="U33" s="86">
        <f t="shared" si="1"/>
        <v>280</v>
      </c>
      <c r="V33" s="87"/>
      <c r="W33" s="87"/>
      <c r="X33" s="84">
        <v>0</v>
      </c>
      <c r="Y33" s="87"/>
      <c r="Z33" s="85">
        <v>0</v>
      </c>
      <c r="AA33" s="85">
        <v>0</v>
      </c>
      <c r="AB33" s="83">
        <v>0</v>
      </c>
      <c r="AC33" s="88"/>
      <c r="AD33" s="76">
        <v>1</v>
      </c>
      <c r="AE33" s="89">
        <f>+U33+Z33+AA33+AB32</f>
        <v>280</v>
      </c>
      <c r="AF33" s="90">
        <v>1</v>
      </c>
      <c r="AG33" s="328">
        <f>+AVERAGE(AF33:AF35)</f>
        <v>0.66666666666666663</v>
      </c>
      <c r="AH33" s="328">
        <f>+AG33</f>
        <v>0.66666666666666663</v>
      </c>
    </row>
    <row r="34" spans="1:34" ht="41.25" x14ac:dyDescent="0.25">
      <c r="A34" s="316"/>
      <c r="B34" s="314"/>
      <c r="C34" s="316"/>
      <c r="D34" s="334"/>
      <c r="E34" s="82"/>
      <c r="F34" s="82"/>
      <c r="G34" s="82"/>
      <c r="H34" s="82"/>
      <c r="I34" s="82"/>
      <c r="J34" s="82"/>
      <c r="K34" s="334"/>
      <c r="L34" s="46" t="s">
        <v>183</v>
      </c>
      <c r="M34" s="46" t="s">
        <v>260</v>
      </c>
      <c r="N34" s="83"/>
      <c r="O34" s="84">
        <v>2</v>
      </c>
      <c r="P34" s="85">
        <v>2</v>
      </c>
      <c r="Q34" s="85">
        <v>0</v>
      </c>
      <c r="R34" s="85">
        <v>0</v>
      </c>
      <c r="S34" s="85">
        <v>0</v>
      </c>
      <c r="T34" s="85">
        <v>0</v>
      </c>
      <c r="U34" s="86">
        <f t="shared" si="1"/>
        <v>2</v>
      </c>
      <c r="V34" s="87"/>
      <c r="W34" s="87"/>
      <c r="X34" s="84">
        <v>0</v>
      </c>
      <c r="Y34" s="87"/>
      <c r="Z34" s="85">
        <v>0</v>
      </c>
      <c r="AA34" s="85">
        <v>0</v>
      </c>
      <c r="AB34" s="83">
        <v>0</v>
      </c>
      <c r="AC34" s="88"/>
      <c r="AD34" s="76">
        <v>1</v>
      </c>
      <c r="AE34" s="89">
        <f>+U34+Z34+AA34+AB33</f>
        <v>2</v>
      </c>
      <c r="AF34" s="90">
        <f>+AE34/O34</f>
        <v>1</v>
      </c>
      <c r="AG34" s="330"/>
      <c r="AH34" s="330"/>
    </row>
    <row r="35" spans="1:34" ht="57.75" x14ac:dyDescent="0.25">
      <c r="A35" s="316"/>
      <c r="B35" s="313"/>
      <c r="C35" s="316"/>
      <c r="D35" s="335"/>
      <c r="E35" s="82"/>
      <c r="F35" s="82"/>
      <c r="G35" s="82"/>
      <c r="H35" s="82"/>
      <c r="I35" s="82"/>
      <c r="J35" s="82"/>
      <c r="K35" s="335"/>
      <c r="L35" s="46" t="s">
        <v>184</v>
      </c>
      <c r="M35" s="46" t="s">
        <v>261</v>
      </c>
      <c r="N35" s="83"/>
      <c r="O35" s="84">
        <v>2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6">
        <f t="shared" si="1"/>
        <v>0</v>
      </c>
      <c r="V35" s="87"/>
      <c r="W35" s="87"/>
      <c r="X35" s="84">
        <v>0</v>
      </c>
      <c r="Y35" s="87"/>
      <c r="Z35" s="85">
        <v>0</v>
      </c>
      <c r="AA35" s="85">
        <v>0</v>
      </c>
      <c r="AB35" s="83">
        <v>0</v>
      </c>
      <c r="AC35" s="88"/>
      <c r="AD35" s="76">
        <v>0</v>
      </c>
      <c r="AE35" s="89">
        <f t="shared" ref="AE35:AE67" si="5">+U35+Z35+AA35</f>
        <v>0</v>
      </c>
      <c r="AF35" s="90">
        <v>0</v>
      </c>
      <c r="AG35" s="329"/>
      <c r="AH35" s="329"/>
    </row>
    <row r="36" spans="1:34" ht="41.25" x14ac:dyDescent="0.25">
      <c r="A36" s="316"/>
      <c r="B36" s="314"/>
      <c r="C36" s="316"/>
      <c r="D36" s="46" t="s">
        <v>70</v>
      </c>
      <c r="E36" s="82"/>
      <c r="F36" s="82"/>
      <c r="G36" s="82"/>
      <c r="H36" s="82"/>
      <c r="I36" s="82"/>
      <c r="J36" s="82"/>
      <c r="K36" s="46" t="s">
        <v>115</v>
      </c>
      <c r="L36" s="46" t="s">
        <v>185</v>
      </c>
      <c r="M36" s="46" t="s">
        <v>262</v>
      </c>
      <c r="N36" s="83"/>
      <c r="O36" s="84">
        <v>2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6">
        <f t="shared" si="1"/>
        <v>0</v>
      </c>
      <c r="V36" s="87"/>
      <c r="W36" s="87"/>
      <c r="X36" s="84">
        <v>0</v>
      </c>
      <c r="Y36" s="87"/>
      <c r="Z36" s="85">
        <v>0</v>
      </c>
      <c r="AA36" s="85">
        <v>0</v>
      </c>
      <c r="AB36" s="83">
        <v>0</v>
      </c>
      <c r="AC36" s="88"/>
      <c r="AD36" s="76">
        <v>0</v>
      </c>
      <c r="AE36" s="89">
        <f>+U36+Z36+AA36+AB36</f>
        <v>0</v>
      </c>
      <c r="AF36" s="90">
        <f>+AE36/O36</f>
        <v>0</v>
      </c>
      <c r="AG36" s="93">
        <f>+AF36</f>
        <v>0</v>
      </c>
      <c r="AH36" s="93">
        <f>+AG36</f>
        <v>0</v>
      </c>
    </row>
    <row r="37" spans="1:34" x14ac:dyDescent="0.25">
      <c r="A37" s="316"/>
      <c r="B37" s="103"/>
      <c r="C37" s="317"/>
      <c r="D37" s="47"/>
      <c r="E37" s="94"/>
      <c r="F37" s="94"/>
      <c r="G37" s="94"/>
      <c r="H37" s="94"/>
      <c r="I37" s="94"/>
      <c r="J37" s="94"/>
      <c r="K37" s="47"/>
      <c r="L37" s="47"/>
      <c r="M37" s="47"/>
      <c r="N37" s="95"/>
      <c r="O37" s="96"/>
      <c r="P37" s="97"/>
      <c r="Q37" s="97"/>
      <c r="R37" s="97"/>
      <c r="S37" s="97"/>
      <c r="T37" s="97"/>
      <c r="U37" s="98"/>
      <c r="V37" s="99"/>
      <c r="W37" s="99"/>
      <c r="X37" s="96"/>
      <c r="Y37" s="99"/>
      <c r="Z37" s="97"/>
      <c r="AA37" s="97"/>
      <c r="AB37" s="100"/>
      <c r="AC37" s="100"/>
      <c r="AD37" s="76">
        <v>0</v>
      </c>
      <c r="AE37" s="101"/>
      <c r="AF37" s="102">
        <f>AVERAGE(AF31:AF36)</f>
        <v>0.58333333333333337</v>
      </c>
      <c r="AG37" s="100"/>
      <c r="AH37" s="100"/>
    </row>
    <row r="38" spans="1:34" ht="74.25" x14ac:dyDescent="0.25">
      <c r="A38" s="316"/>
      <c r="B38" s="310" t="s">
        <v>36</v>
      </c>
      <c r="C38" s="307" t="s">
        <v>37</v>
      </c>
      <c r="D38" s="307" t="s">
        <v>71</v>
      </c>
      <c r="E38" s="104"/>
      <c r="F38" s="104"/>
      <c r="G38" s="104"/>
      <c r="H38" s="104"/>
      <c r="I38" s="104"/>
      <c r="J38" s="104"/>
      <c r="K38" s="307" t="s">
        <v>116</v>
      </c>
      <c r="L38" s="19" t="s">
        <v>186</v>
      </c>
      <c r="M38" s="19" t="s">
        <v>263</v>
      </c>
      <c r="N38" s="105"/>
      <c r="O38" s="106">
        <v>3</v>
      </c>
      <c r="P38" s="107">
        <v>1</v>
      </c>
      <c r="Q38" s="107">
        <v>0</v>
      </c>
      <c r="R38" s="107">
        <v>0</v>
      </c>
      <c r="S38" s="107">
        <v>2</v>
      </c>
      <c r="T38" s="107">
        <v>0</v>
      </c>
      <c r="U38" s="108">
        <f t="shared" si="1"/>
        <v>3</v>
      </c>
      <c r="V38" s="109"/>
      <c r="W38" s="109"/>
      <c r="X38" s="106">
        <v>0</v>
      </c>
      <c r="Y38" s="109"/>
      <c r="Z38" s="107">
        <v>1</v>
      </c>
      <c r="AA38" s="107">
        <v>1</v>
      </c>
      <c r="AB38" s="105">
        <v>0</v>
      </c>
      <c r="AC38" s="110"/>
      <c r="AD38" s="76">
        <v>1</v>
      </c>
      <c r="AE38" s="111">
        <f>+U38+Z38+AA38+AB38</f>
        <v>5</v>
      </c>
      <c r="AF38" s="112">
        <v>1</v>
      </c>
      <c r="AG38" s="343">
        <f>+AVERAGE(AF38:AF39)</f>
        <v>1</v>
      </c>
      <c r="AH38" s="343">
        <f>+AG38</f>
        <v>1</v>
      </c>
    </row>
    <row r="39" spans="1:34" ht="74.25" x14ac:dyDescent="0.25">
      <c r="A39" s="316"/>
      <c r="B39" s="311"/>
      <c r="C39" s="309"/>
      <c r="D39" s="308"/>
      <c r="E39" s="104"/>
      <c r="F39" s="104"/>
      <c r="G39" s="104"/>
      <c r="H39" s="104"/>
      <c r="I39" s="104"/>
      <c r="J39" s="104"/>
      <c r="K39" s="308"/>
      <c r="L39" s="19" t="s">
        <v>187</v>
      </c>
      <c r="M39" s="19" t="s">
        <v>264</v>
      </c>
      <c r="N39" s="105"/>
      <c r="O39" s="106">
        <v>3</v>
      </c>
      <c r="P39" s="107">
        <v>1</v>
      </c>
      <c r="Q39" s="107">
        <v>0</v>
      </c>
      <c r="R39" s="107">
        <v>0</v>
      </c>
      <c r="S39" s="107">
        <v>0</v>
      </c>
      <c r="T39" s="107">
        <v>0</v>
      </c>
      <c r="U39" s="108">
        <f t="shared" si="1"/>
        <v>1</v>
      </c>
      <c r="V39" s="109"/>
      <c r="W39" s="109"/>
      <c r="X39" s="106">
        <v>2</v>
      </c>
      <c r="Y39" s="109"/>
      <c r="Z39" s="107">
        <v>1</v>
      </c>
      <c r="AA39" s="107">
        <v>1</v>
      </c>
      <c r="AB39" s="105">
        <v>0</v>
      </c>
      <c r="AC39" s="110"/>
      <c r="AD39" s="76">
        <v>1</v>
      </c>
      <c r="AE39" s="111">
        <f t="shared" si="5"/>
        <v>3</v>
      </c>
      <c r="AF39" s="112">
        <f>+AE39/O39</f>
        <v>1</v>
      </c>
      <c r="AG39" s="344"/>
      <c r="AH39" s="344"/>
    </row>
    <row r="40" spans="1:34" ht="74.25" x14ac:dyDescent="0.25">
      <c r="A40" s="316"/>
      <c r="B40" s="311"/>
      <c r="C40" s="309"/>
      <c r="D40" s="307" t="s">
        <v>72</v>
      </c>
      <c r="E40" s="104"/>
      <c r="F40" s="104"/>
      <c r="G40" s="104"/>
      <c r="H40" s="104"/>
      <c r="I40" s="104"/>
      <c r="J40" s="104"/>
      <c r="K40" s="19" t="s">
        <v>117</v>
      </c>
      <c r="L40" s="19" t="s">
        <v>188</v>
      </c>
      <c r="M40" s="19" t="s">
        <v>265</v>
      </c>
      <c r="N40" s="105"/>
      <c r="O40" s="106">
        <v>20</v>
      </c>
      <c r="P40" s="107">
        <v>20</v>
      </c>
      <c r="Q40" s="107">
        <v>0</v>
      </c>
      <c r="R40" s="107">
        <v>0</v>
      </c>
      <c r="S40" s="107">
        <v>15</v>
      </c>
      <c r="T40" s="107">
        <v>20</v>
      </c>
      <c r="U40" s="108">
        <v>55</v>
      </c>
      <c r="V40" s="109"/>
      <c r="W40" s="109"/>
      <c r="X40" s="106">
        <v>0</v>
      </c>
      <c r="Y40" s="109"/>
      <c r="Z40" s="107">
        <v>40</v>
      </c>
      <c r="AA40" s="107">
        <v>20</v>
      </c>
      <c r="AB40" s="105">
        <v>0</v>
      </c>
      <c r="AC40" s="110"/>
      <c r="AD40" s="76">
        <v>1</v>
      </c>
      <c r="AE40" s="111">
        <f>+U40+Z40+AA40+AB40</f>
        <v>115</v>
      </c>
      <c r="AF40" s="112">
        <v>1</v>
      </c>
      <c r="AG40" s="113">
        <f>+AF40</f>
        <v>1</v>
      </c>
      <c r="AH40" s="345">
        <f>+AVERAGE(AG40:AG41)</f>
        <v>1</v>
      </c>
    </row>
    <row r="41" spans="1:34" ht="90.75" x14ac:dyDescent="0.25">
      <c r="A41" s="316"/>
      <c r="B41" s="311"/>
      <c r="C41" s="308"/>
      <c r="D41" s="308"/>
      <c r="E41" s="104"/>
      <c r="F41" s="104"/>
      <c r="G41" s="104"/>
      <c r="H41" s="104"/>
      <c r="I41" s="104"/>
      <c r="J41" s="104"/>
      <c r="K41" s="19" t="s">
        <v>118</v>
      </c>
      <c r="L41" s="19" t="s">
        <v>189</v>
      </c>
      <c r="M41" s="19" t="s">
        <v>266</v>
      </c>
      <c r="N41" s="105"/>
      <c r="O41" s="106">
        <v>20</v>
      </c>
      <c r="P41" s="107">
        <v>20</v>
      </c>
      <c r="Q41" s="107">
        <v>0</v>
      </c>
      <c r="R41" s="107">
        <v>0</v>
      </c>
      <c r="S41" s="107">
        <v>0</v>
      </c>
      <c r="T41" s="107">
        <v>30</v>
      </c>
      <c r="U41" s="108">
        <f t="shared" si="1"/>
        <v>50</v>
      </c>
      <c r="V41" s="109"/>
      <c r="W41" s="109"/>
      <c r="X41" s="106">
        <v>0</v>
      </c>
      <c r="Y41" s="109"/>
      <c r="Z41" s="107">
        <v>30</v>
      </c>
      <c r="AA41" s="107">
        <v>30</v>
      </c>
      <c r="AB41" s="105">
        <v>0</v>
      </c>
      <c r="AC41" s="110"/>
      <c r="AD41" s="76">
        <v>1</v>
      </c>
      <c r="AE41" s="111">
        <f>+U41+Z41+AA41+AB41</f>
        <v>110</v>
      </c>
      <c r="AF41" s="112">
        <v>1</v>
      </c>
      <c r="AG41" s="113">
        <f>+AF41</f>
        <v>1</v>
      </c>
      <c r="AH41" s="346"/>
    </row>
    <row r="42" spans="1:34" x14ac:dyDescent="0.25">
      <c r="A42" s="316"/>
      <c r="B42" s="311"/>
      <c r="C42" s="35"/>
      <c r="D42" s="1"/>
      <c r="K42" s="1"/>
      <c r="L42" s="1"/>
      <c r="M42" s="1"/>
      <c r="N42" s="114"/>
      <c r="O42" s="115"/>
      <c r="P42" s="116"/>
      <c r="Q42" s="116"/>
      <c r="R42" s="116"/>
      <c r="S42" s="116"/>
      <c r="T42" s="116"/>
      <c r="U42" s="117"/>
      <c r="V42" s="118"/>
      <c r="W42" s="118"/>
      <c r="X42" s="115"/>
      <c r="Y42" s="118"/>
      <c r="Z42" s="116"/>
      <c r="AA42" s="116"/>
      <c r="AB42" s="62"/>
      <c r="AC42" s="62"/>
      <c r="AD42" s="76">
        <v>0</v>
      </c>
      <c r="AE42" s="119"/>
      <c r="AF42" s="120">
        <f>AVERAGE(AF38:AF41)</f>
        <v>1</v>
      </c>
      <c r="AG42" s="62"/>
      <c r="AH42" s="62"/>
    </row>
    <row r="43" spans="1:34" ht="49.5" x14ac:dyDescent="0.25">
      <c r="A43" s="316"/>
      <c r="B43" s="311"/>
      <c r="C43" s="121" t="s">
        <v>38</v>
      </c>
      <c r="D43" s="121" t="s">
        <v>73</v>
      </c>
      <c r="E43" s="122"/>
      <c r="F43" s="122"/>
      <c r="G43" s="122"/>
      <c r="H43" s="122"/>
      <c r="I43" s="122"/>
      <c r="J43" s="122"/>
      <c r="K43" s="121" t="s">
        <v>119</v>
      </c>
      <c r="L43" s="48" t="s">
        <v>190</v>
      </c>
      <c r="M43" s="48" t="s">
        <v>267</v>
      </c>
      <c r="N43" s="123"/>
      <c r="O43" s="124">
        <v>90</v>
      </c>
      <c r="P43" s="125">
        <v>80</v>
      </c>
      <c r="Q43" s="125">
        <v>0</v>
      </c>
      <c r="R43" s="125">
        <v>0</v>
      </c>
      <c r="S43" s="125">
        <v>0</v>
      </c>
      <c r="T43" s="125">
        <v>0</v>
      </c>
      <c r="U43" s="126">
        <f t="shared" si="1"/>
        <v>80</v>
      </c>
      <c r="V43" s="127"/>
      <c r="W43" s="127"/>
      <c r="X43" s="124"/>
      <c r="Y43" s="127"/>
      <c r="Z43" s="125">
        <v>50</v>
      </c>
      <c r="AA43" s="125">
        <v>0</v>
      </c>
      <c r="AB43" s="123">
        <v>0</v>
      </c>
      <c r="AC43" s="128"/>
      <c r="AD43" s="76">
        <v>1</v>
      </c>
      <c r="AE43" s="129">
        <f>+U43+Z43+AA43+AB43</f>
        <v>130</v>
      </c>
      <c r="AF43" s="130">
        <v>1</v>
      </c>
      <c r="AG43" s="131">
        <f>+AVERAGE(AF43:AF43)</f>
        <v>1</v>
      </c>
      <c r="AH43" s="131">
        <f>+AG43</f>
        <v>1</v>
      </c>
    </row>
    <row r="44" spans="1:34" x14ac:dyDescent="0.25">
      <c r="A44" s="316"/>
      <c r="B44" s="311"/>
      <c r="C44" s="35"/>
      <c r="D44" s="1"/>
      <c r="K44" s="132"/>
      <c r="L44" s="1"/>
      <c r="M44" s="1"/>
      <c r="N44" s="114"/>
      <c r="O44" s="115"/>
      <c r="P44" s="116"/>
      <c r="Q44" s="116"/>
      <c r="R44" s="116"/>
      <c r="S44" s="116"/>
      <c r="T44" s="116"/>
      <c r="U44" s="117"/>
      <c r="V44" s="118"/>
      <c r="W44" s="118"/>
      <c r="X44" s="115"/>
      <c r="Y44" s="118"/>
      <c r="Z44" s="116"/>
      <c r="AA44" s="116"/>
      <c r="AB44" s="62"/>
      <c r="AC44" s="62"/>
      <c r="AD44" s="76">
        <v>0</v>
      </c>
      <c r="AE44" s="119"/>
      <c r="AF44" s="120">
        <f>AVERAGE(AF40:AF43)</f>
        <v>1</v>
      </c>
      <c r="AG44" s="62"/>
      <c r="AH44" s="62"/>
    </row>
    <row r="45" spans="1:34" ht="66" x14ac:dyDescent="0.25">
      <c r="A45" s="316"/>
      <c r="B45" s="311"/>
      <c r="C45" s="347" t="s">
        <v>39</v>
      </c>
      <c r="D45" s="350" t="s">
        <v>74</v>
      </c>
      <c r="E45" s="133"/>
      <c r="F45" s="133"/>
      <c r="G45" s="133"/>
      <c r="H45" s="133"/>
      <c r="I45" s="133"/>
      <c r="J45" s="133"/>
      <c r="K45" s="350" t="s">
        <v>120</v>
      </c>
      <c r="L45" s="49" t="s">
        <v>191</v>
      </c>
      <c r="M45" s="49" t="s">
        <v>268</v>
      </c>
      <c r="N45" s="134"/>
      <c r="O45" s="135">
        <v>16</v>
      </c>
      <c r="P45" s="136">
        <v>4</v>
      </c>
      <c r="Q45" s="137">
        <v>1</v>
      </c>
      <c r="R45" s="136">
        <v>1</v>
      </c>
      <c r="S45" s="136">
        <v>1</v>
      </c>
      <c r="T45" s="136">
        <v>1</v>
      </c>
      <c r="U45" s="138">
        <f t="shared" si="1"/>
        <v>8</v>
      </c>
      <c r="V45" s="139"/>
      <c r="W45" s="139"/>
      <c r="X45" s="135">
        <v>8</v>
      </c>
      <c r="Y45" s="139"/>
      <c r="Z45" s="136">
        <v>2</v>
      </c>
      <c r="AA45" s="136">
        <v>3</v>
      </c>
      <c r="AB45" s="134">
        <v>2</v>
      </c>
      <c r="AC45" s="140">
        <v>2</v>
      </c>
      <c r="AD45" s="76">
        <v>1</v>
      </c>
      <c r="AE45" s="141">
        <f>+U45+Z45+AA45+AB45+AC45</f>
        <v>17</v>
      </c>
      <c r="AF45" s="142">
        <v>1</v>
      </c>
      <c r="AG45" s="352">
        <f>+AVERAGE(AF45:AF46)</f>
        <v>1</v>
      </c>
      <c r="AH45" s="352">
        <f>+AG45</f>
        <v>1</v>
      </c>
    </row>
    <row r="46" spans="1:34" ht="74.25" x14ac:dyDescent="0.25">
      <c r="A46" s="316"/>
      <c r="B46" s="311"/>
      <c r="C46" s="348"/>
      <c r="D46" s="351"/>
      <c r="E46" s="133"/>
      <c r="F46" s="133"/>
      <c r="G46" s="133"/>
      <c r="H46" s="133"/>
      <c r="I46" s="133"/>
      <c r="J46" s="133"/>
      <c r="K46" s="351"/>
      <c r="L46" s="49" t="s">
        <v>336</v>
      </c>
      <c r="M46" s="49" t="s">
        <v>269</v>
      </c>
      <c r="N46" s="134"/>
      <c r="O46" s="135">
        <v>4</v>
      </c>
      <c r="P46" s="136">
        <v>1</v>
      </c>
      <c r="Q46" s="136">
        <v>0</v>
      </c>
      <c r="R46" s="136">
        <v>1</v>
      </c>
      <c r="S46" s="136">
        <v>1</v>
      </c>
      <c r="T46" s="136">
        <v>0</v>
      </c>
      <c r="U46" s="138">
        <f t="shared" si="1"/>
        <v>3</v>
      </c>
      <c r="V46" s="139"/>
      <c r="W46" s="139"/>
      <c r="X46" s="135">
        <v>1</v>
      </c>
      <c r="Y46" s="139"/>
      <c r="Z46" s="136">
        <v>0</v>
      </c>
      <c r="AA46" s="136">
        <v>0</v>
      </c>
      <c r="AB46" s="134">
        <v>0</v>
      </c>
      <c r="AC46" s="140">
        <v>1</v>
      </c>
      <c r="AD46" s="76">
        <f>+(AA46+Z46+AB46+AC46)/X46</f>
        <v>1</v>
      </c>
      <c r="AE46" s="141">
        <f>+U46+Z46+AA46+AB46+AC46</f>
        <v>4</v>
      </c>
      <c r="AF46" s="142">
        <f>+AE46/O46</f>
        <v>1</v>
      </c>
      <c r="AG46" s="353"/>
      <c r="AH46" s="353"/>
    </row>
    <row r="47" spans="1:34" ht="66" x14ac:dyDescent="0.25">
      <c r="A47" s="316"/>
      <c r="B47" s="311"/>
      <c r="C47" s="348"/>
      <c r="D47" s="49" t="s">
        <v>75</v>
      </c>
      <c r="E47" s="133"/>
      <c r="F47" s="133"/>
      <c r="G47" s="133"/>
      <c r="H47" s="133"/>
      <c r="I47" s="133"/>
      <c r="J47" s="133"/>
      <c r="K47" s="49" t="s">
        <v>121</v>
      </c>
      <c r="L47" s="49" t="s">
        <v>192</v>
      </c>
      <c r="M47" s="50" t="s">
        <v>270</v>
      </c>
      <c r="N47" s="134"/>
      <c r="O47" s="135">
        <v>6</v>
      </c>
      <c r="P47" s="136">
        <v>0</v>
      </c>
      <c r="Q47" s="136">
        <v>1</v>
      </c>
      <c r="R47" s="136">
        <v>1</v>
      </c>
      <c r="S47" s="136">
        <v>1</v>
      </c>
      <c r="T47" s="136">
        <v>0</v>
      </c>
      <c r="U47" s="138">
        <f t="shared" si="1"/>
        <v>3</v>
      </c>
      <c r="V47" s="139"/>
      <c r="W47" s="139"/>
      <c r="X47" s="135">
        <v>3</v>
      </c>
      <c r="Y47" s="139"/>
      <c r="Z47" s="136">
        <v>0</v>
      </c>
      <c r="AA47" s="136">
        <v>0</v>
      </c>
      <c r="AB47" s="134">
        <v>0</v>
      </c>
      <c r="AC47" s="140"/>
      <c r="AD47" s="76">
        <f t="shared" si="2"/>
        <v>0</v>
      </c>
      <c r="AE47" s="141">
        <f>+U47+Z47+AA47+AB47</f>
        <v>3</v>
      </c>
      <c r="AF47" s="142">
        <f>+AE47/O47</f>
        <v>0.5</v>
      </c>
      <c r="AG47" s="143">
        <f>+AF47</f>
        <v>0.5</v>
      </c>
      <c r="AH47" s="143">
        <f>+AG47</f>
        <v>0.5</v>
      </c>
    </row>
    <row r="48" spans="1:34" ht="90.75" x14ac:dyDescent="0.25">
      <c r="A48" s="316"/>
      <c r="B48" s="311"/>
      <c r="C48" s="348"/>
      <c r="D48" s="144" t="s">
        <v>76</v>
      </c>
      <c r="E48" s="133"/>
      <c r="F48" s="133"/>
      <c r="G48" s="133"/>
      <c r="H48" s="133"/>
      <c r="I48" s="133"/>
      <c r="J48" s="133"/>
      <c r="K48" s="144" t="s">
        <v>122</v>
      </c>
      <c r="L48" s="49" t="s">
        <v>193</v>
      </c>
      <c r="M48" s="49" t="s">
        <v>271</v>
      </c>
      <c r="N48" s="134"/>
      <c r="O48" s="135">
        <v>16</v>
      </c>
      <c r="P48" s="136">
        <v>5</v>
      </c>
      <c r="Q48" s="137">
        <v>1</v>
      </c>
      <c r="R48" s="136">
        <v>1</v>
      </c>
      <c r="S48" s="136">
        <v>1</v>
      </c>
      <c r="T48" s="136">
        <v>0</v>
      </c>
      <c r="U48" s="138">
        <f t="shared" si="1"/>
        <v>8</v>
      </c>
      <c r="V48" s="139"/>
      <c r="W48" s="139"/>
      <c r="X48" s="135">
        <v>8</v>
      </c>
      <c r="Y48" s="139"/>
      <c r="Z48" s="136">
        <v>2</v>
      </c>
      <c r="AA48" s="136">
        <v>2</v>
      </c>
      <c r="AB48" s="134">
        <v>0</v>
      </c>
      <c r="AC48" s="140">
        <v>2</v>
      </c>
      <c r="AD48" s="76">
        <f>+(AA48+Z48+AB48+AC48)/X48</f>
        <v>0.75</v>
      </c>
      <c r="AE48" s="141">
        <f>+U48+Z48+AA48+AB48+AC48</f>
        <v>14</v>
      </c>
      <c r="AF48" s="142">
        <f>+AE48/O48</f>
        <v>0.875</v>
      </c>
      <c r="AG48" s="145">
        <f>+AVERAGE(AF48:AF48)</f>
        <v>0.875</v>
      </c>
      <c r="AH48" s="145">
        <f>+AG48</f>
        <v>0.875</v>
      </c>
    </row>
    <row r="49" spans="1:34" ht="57.75" x14ac:dyDescent="0.25">
      <c r="A49" s="316"/>
      <c r="B49" s="311"/>
      <c r="C49" s="349"/>
      <c r="D49" s="49" t="s">
        <v>77</v>
      </c>
      <c r="E49" s="133"/>
      <c r="F49" s="133"/>
      <c r="G49" s="133"/>
      <c r="H49" s="133"/>
      <c r="I49" s="133"/>
      <c r="J49" s="133"/>
      <c r="K49" s="49" t="s">
        <v>123</v>
      </c>
      <c r="L49" s="50" t="s">
        <v>194</v>
      </c>
      <c r="M49" s="50" t="s">
        <v>272</v>
      </c>
      <c r="N49" s="134"/>
      <c r="O49" s="135">
        <v>6</v>
      </c>
      <c r="P49" s="136">
        <v>4</v>
      </c>
      <c r="Q49" s="136">
        <v>1</v>
      </c>
      <c r="R49" s="136">
        <v>0</v>
      </c>
      <c r="S49" s="136">
        <v>1</v>
      </c>
      <c r="T49" s="136">
        <v>0</v>
      </c>
      <c r="U49" s="138">
        <f t="shared" si="1"/>
        <v>6</v>
      </c>
      <c r="V49" s="139"/>
      <c r="W49" s="139"/>
      <c r="X49" s="135">
        <v>0</v>
      </c>
      <c r="Y49" s="139"/>
      <c r="Z49" s="136">
        <v>0</v>
      </c>
      <c r="AA49" s="136">
        <v>0</v>
      </c>
      <c r="AB49" s="134">
        <v>0</v>
      </c>
      <c r="AC49" s="140"/>
      <c r="AD49" s="76">
        <v>1</v>
      </c>
      <c r="AE49" s="141">
        <f>+U49+Z49+AA49+AB49</f>
        <v>6</v>
      </c>
      <c r="AF49" s="142">
        <f>+AE49/O49</f>
        <v>1</v>
      </c>
      <c r="AG49" s="143">
        <f>+AF49</f>
        <v>1</v>
      </c>
      <c r="AH49" s="143">
        <f>+AG49</f>
        <v>1</v>
      </c>
    </row>
    <row r="50" spans="1:34" x14ac:dyDescent="0.25">
      <c r="A50" s="316"/>
      <c r="B50" s="311"/>
      <c r="C50" s="146"/>
      <c r="D50" s="1"/>
      <c r="K50" s="1"/>
      <c r="L50" s="51"/>
      <c r="M50" s="51"/>
      <c r="N50" s="114"/>
      <c r="O50" s="115"/>
      <c r="P50" s="116"/>
      <c r="Q50" s="116"/>
      <c r="R50" s="116"/>
      <c r="S50" s="116"/>
      <c r="T50" s="116"/>
      <c r="U50" s="117"/>
      <c r="V50" s="118"/>
      <c r="W50" s="118"/>
      <c r="X50" s="115"/>
      <c r="Y50" s="118"/>
      <c r="Z50" s="116"/>
      <c r="AA50" s="116"/>
      <c r="AB50" s="62"/>
      <c r="AC50" s="62"/>
      <c r="AD50" s="76">
        <v>0</v>
      </c>
      <c r="AE50" s="119"/>
      <c r="AF50" s="120">
        <f>AVERAGE(AF45:AF49)</f>
        <v>0.875</v>
      </c>
      <c r="AG50" s="62"/>
      <c r="AH50" s="62"/>
    </row>
    <row r="51" spans="1:34" ht="66" x14ac:dyDescent="0.25">
      <c r="A51" s="316"/>
      <c r="B51" s="311"/>
      <c r="C51" s="354" t="s">
        <v>40</v>
      </c>
      <c r="D51" s="49" t="s">
        <v>78</v>
      </c>
      <c r="E51" s="133"/>
      <c r="F51" s="133"/>
      <c r="G51" s="133"/>
      <c r="H51" s="133"/>
      <c r="I51" s="133"/>
      <c r="J51" s="133"/>
      <c r="K51" s="49" t="s">
        <v>124</v>
      </c>
      <c r="L51" s="50" t="s">
        <v>195</v>
      </c>
      <c r="M51" s="49" t="s">
        <v>273</v>
      </c>
      <c r="N51" s="134"/>
      <c r="O51" s="135">
        <v>6</v>
      </c>
      <c r="P51" s="136">
        <v>1</v>
      </c>
      <c r="Q51" s="137">
        <v>1</v>
      </c>
      <c r="R51" s="136">
        <v>1</v>
      </c>
      <c r="S51" s="136">
        <v>1</v>
      </c>
      <c r="T51" s="136">
        <v>0</v>
      </c>
      <c r="U51" s="138">
        <f t="shared" si="1"/>
        <v>4</v>
      </c>
      <c r="V51" s="139"/>
      <c r="W51" s="139"/>
      <c r="X51" s="135">
        <v>2</v>
      </c>
      <c r="Y51" s="139"/>
      <c r="Z51" s="136">
        <v>0</v>
      </c>
      <c r="AA51" s="136">
        <v>2</v>
      </c>
      <c r="AB51" s="134">
        <v>0</v>
      </c>
      <c r="AC51" s="140"/>
      <c r="AD51" s="76">
        <f t="shared" si="2"/>
        <v>1</v>
      </c>
      <c r="AE51" s="141">
        <f>+U51+Z51+AA51+AB51</f>
        <v>6</v>
      </c>
      <c r="AF51" s="142">
        <f>+AE51/O51</f>
        <v>1</v>
      </c>
      <c r="AG51" s="143">
        <f>+AF51</f>
        <v>1</v>
      </c>
      <c r="AH51" s="143">
        <f>+AG51</f>
        <v>1</v>
      </c>
    </row>
    <row r="52" spans="1:34" ht="66" x14ac:dyDescent="0.25">
      <c r="A52" s="316"/>
      <c r="B52" s="311"/>
      <c r="C52" s="355"/>
      <c r="D52" s="315" t="s">
        <v>79</v>
      </c>
      <c r="E52" s="82"/>
      <c r="F52" s="82"/>
      <c r="G52" s="82"/>
      <c r="H52" s="82"/>
      <c r="I52" s="82"/>
      <c r="J52" s="82"/>
      <c r="K52" s="315" t="s">
        <v>125</v>
      </c>
      <c r="L52" s="46" t="s">
        <v>196</v>
      </c>
      <c r="M52" s="46" t="s">
        <v>274</v>
      </c>
      <c r="N52" s="83"/>
      <c r="O52" s="84">
        <v>5</v>
      </c>
      <c r="P52" s="85">
        <v>1</v>
      </c>
      <c r="Q52" s="85">
        <v>0</v>
      </c>
      <c r="R52" s="85">
        <v>1</v>
      </c>
      <c r="S52" s="85">
        <v>1</v>
      </c>
      <c r="T52" s="85">
        <v>0</v>
      </c>
      <c r="U52" s="86">
        <f t="shared" si="1"/>
        <v>3</v>
      </c>
      <c r="V52" s="87"/>
      <c r="W52" s="87"/>
      <c r="X52" s="84">
        <v>2</v>
      </c>
      <c r="Y52" s="87"/>
      <c r="Z52" s="85">
        <v>2</v>
      </c>
      <c r="AA52" s="85">
        <v>0</v>
      </c>
      <c r="AB52" s="83">
        <v>0</v>
      </c>
      <c r="AC52" s="88"/>
      <c r="AD52" s="76">
        <f t="shared" si="2"/>
        <v>1</v>
      </c>
      <c r="AE52" s="89">
        <f>+U52+Z52+AA52+AB52</f>
        <v>5</v>
      </c>
      <c r="AF52" s="90">
        <f>+AE52/O52</f>
        <v>1</v>
      </c>
      <c r="AG52" s="328">
        <f>+AVERAGE(AF52:AF53)</f>
        <v>0.5</v>
      </c>
      <c r="AH52" s="328">
        <f>+AG52</f>
        <v>0.5</v>
      </c>
    </row>
    <row r="53" spans="1:34" ht="74.25" x14ac:dyDescent="0.25">
      <c r="A53" s="316"/>
      <c r="B53" s="311"/>
      <c r="C53" s="355"/>
      <c r="D53" s="317"/>
      <c r="E53" s="82"/>
      <c r="F53" s="82"/>
      <c r="G53" s="82"/>
      <c r="H53" s="82"/>
      <c r="I53" s="82"/>
      <c r="J53" s="82"/>
      <c r="K53" s="317"/>
      <c r="L53" s="46" t="s">
        <v>197</v>
      </c>
      <c r="M53" s="46" t="s">
        <v>275</v>
      </c>
      <c r="N53" s="83"/>
      <c r="O53" s="84">
        <v>3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6">
        <f t="shared" si="1"/>
        <v>0</v>
      </c>
      <c r="V53" s="87"/>
      <c r="W53" s="87"/>
      <c r="X53" s="84">
        <v>3</v>
      </c>
      <c r="Y53" s="87"/>
      <c r="Z53" s="85">
        <v>0</v>
      </c>
      <c r="AA53" s="85">
        <v>0</v>
      </c>
      <c r="AB53" s="83">
        <v>0</v>
      </c>
      <c r="AC53" s="88"/>
      <c r="AD53" s="76">
        <f t="shared" si="2"/>
        <v>0</v>
      </c>
      <c r="AE53" s="89">
        <f>+U53+Z53+AA53+AB53</f>
        <v>0</v>
      </c>
      <c r="AF53" s="90">
        <v>0</v>
      </c>
      <c r="AG53" s="329"/>
      <c r="AH53" s="329"/>
    </row>
    <row r="54" spans="1:34" ht="57.75" x14ac:dyDescent="0.25">
      <c r="A54" s="316"/>
      <c r="B54" s="311"/>
      <c r="C54" s="355"/>
      <c r="D54" s="46" t="s">
        <v>338</v>
      </c>
      <c r="E54" s="82"/>
      <c r="F54" s="82"/>
      <c r="G54" s="82"/>
      <c r="H54" s="82"/>
      <c r="I54" s="82"/>
      <c r="J54" s="82"/>
      <c r="K54" s="46" t="s">
        <v>126</v>
      </c>
      <c r="L54" s="46" t="s">
        <v>198</v>
      </c>
      <c r="M54" s="46" t="s">
        <v>276</v>
      </c>
      <c r="N54" s="83"/>
      <c r="O54" s="84">
        <v>5</v>
      </c>
      <c r="P54" s="85">
        <v>0</v>
      </c>
      <c r="Q54" s="85">
        <v>0</v>
      </c>
      <c r="R54" s="85">
        <v>3</v>
      </c>
      <c r="S54" s="85">
        <v>0</v>
      </c>
      <c r="T54" s="85">
        <v>1</v>
      </c>
      <c r="U54" s="86">
        <f t="shared" si="1"/>
        <v>4</v>
      </c>
      <c r="V54" s="87"/>
      <c r="W54" s="87"/>
      <c r="X54" s="84">
        <v>1</v>
      </c>
      <c r="Y54" s="87"/>
      <c r="Z54" s="85">
        <v>0</v>
      </c>
      <c r="AA54" s="85">
        <v>0</v>
      </c>
      <c r="AB54" s="83">
        <v>0</v>
      </c>
      <c r="AC54" s="88"/>
      <c r="AD54" s="76">
        <f t="shared" si="2"/>
        <v>0</v>
      </c>
      <c r="AE54" s="89">
        <f>+U54+Z54+AA54+AB54</f>
        <v>4</v>
      </c>
      <c r="AF54" s="90">
        <f>+AE54/O54</f>
        <v>0.8</v>
      </c>
      <c r="AG54" s="93">
        <f>+AF54</f>
        <v>0.8</v>
      </c>
      <c r="AH54" s="93">
        <f>+AG54</f>
        <v>0.8</v>
      </c>
    </row>
    <row r="55" spans="1:34" ht="49.5" x14ac:dyDescent="0.25">
      <c r="A55" s="316"/>
      <c r="B55" s="311"/>
      <c r="C55" s="356"/>
      <c r="D55" s="46" t="s">
        <v>80</v>
      </c>
      <c r="E55" s="82"/>
      <c r="F55" s="82"/>
      <c r="G55" s="82"/>
      <c r="H55" s="82"/>
      <c r="I55" s="82"/>
      <c r="J55" s="82"/>
      <c r="K55" s="46" t="s">
        <v>80</v>
      </c>
      <c r="L55" s="46" t="s">
        <v>199</v>
      </c>
      <c r="M55" s="46" t="s">
        <v>277</v>
      </c>
      <c r="N55" s="83"/>
      <c r="O55" s="84">
        <v>100</v>
      </c>
      <c r="P55" s="85">
        <v>30</v>
      </c>
      <c r="Q55" s="85">
        <v>0</v>
      </c>
      <c r="R55" s="85">
        <v>0</v>
      </c>
      <c r="S55" s="85">
        <v>0</v>
      </c>
      <c r="T55" s="85">
        <v>0</v>
      </c>
      <c r="U55" s="86">
        <v>30</v>
      </c>
      <c r="V55" s="87"/>
      <c r="W55" s="87"/>
      <c r="X55" s="84">
        <v>70</v>
      </c>
      <c r="Y55" s="87"/>
      <c r="Z55" s="85">
        <v>0</v>
      </c>
      <c r="AA55" s="85">
        <v>0</v>
      </c>
      <c r="AB55" s="83">
        <v>20</v>
      </c>
      <c r="AC55" s="88"/>
      <c r="AD55" s="76">
        <f t="shared" si="2"/>
        <v>0</v>
      </c>
      <c r="AE55" s="89">
        <f>+U55+Z55+AA55+AB55</f>
        <v>50</v>
      </c>
      <c r="AF55" s="90">
        <v>0.6</v>
      </c>
      <c r="AG55" s="93">
        <f>+AF55</f>
        <v>0.6</v>
      </c>
      <c r="AH55" s="93">
        <f>+AG55</f>
        <v>0.6</v>
      </c>
    </row>
    <row r="56" spans="1:34" x14ac:dyDescent="0.25">
      <c r="A56" s="316"/>
      <c r="B56" s="311"/>
      <c r="C56" s="35"/>
      <c r="D56" s="1"/>
      <c r="K56" s="56"/>
      <c r="L56" s="1"/>
      <c r="M56" s="1"/>
      <c r="N56" s="114"/>
      <c r="O56" s="115"/>
      <c r="P56" s="116"/>
      <c r="Q56" s="116"/>
      <c r="R56" s="116"/>
      <c r="S56" s="116"/>
      <c r="T56" s="116"/>
      <c r="U56" s="117"/>
      <c r="V56" s="118"/>
      <c r="W56" s="118"/>
      <c r="X56" s="115"/>
      <c r="Y56" s="118"/>
      <c r="Z56" s="116"/>
      <c r="AA56" s="116"/>
      <c r="AB56" s="62"/>
      <c r="AC56" s="62"/>
      <c r="AD56" s="76">
        <v>0</v>
      </c>
      <c r="AE56" s="119"/>
      <c r="AF56" s="120">
        <f>AVERAGE(AF51:AF55)</f>
        <v>0.67999999999999994</v>
      </c>
      <c r="AG56" s="62"/>
      <c r="AH56" s="62"/>
    </row>
    <row r="57" spans="1:34" ht="57.75" x14ac:dyDescent="0.25">
      <c r="A57" s="316"/>
      <c r="B57" s="311"/>
      <c r="C57" s="315" t="s">
        <v>41</v>
      </c>
      <c r="D57" s="46" t="s">
        <v>81</v>
      </c>
      <c r="E57" s="82"/>
      <c r="F57" s="82"/>
      <c r="G57" s="82"/>
      <c r="H57" s="82"/>
      <c r="I57" s="82"/>
      <c r="J57" s="82"/>
      <c r="K57" s="46" t="s">
        <v>127</v>
      </c>
      <c r="L57" s="46" t="s">
        <v>200</v>
      </c>
      <c r="M57" s="46" t="s">
        <v>278</v>
      </c>
      <c r="N57" s="83"/>
      <c r="O57" s="84">
        <v>3</v>
      </c>
      <c r="P57" s="85">
        <v>1</v>
      </c>
      <c r="Q57" s="85">
        <v>3</v>
      </c>
      <c r="R57" s="85">
        <v>2</v>
      </c>
      <c r="S57" s="85">
        <v>8</v>
      </c>
      <c r="T57" s="85">
        <v>0</v>
      </c>
      <c r="U57" s="86">
        <f t="shared" ref="U57:U104" si="6">+T57+S57+R57+Q57+P57</f>
        <v>14</v>
      </c>
      <c r="V57" s="87"/>
      <c r="W57" s="87"/>
      <c r="X57" s="84">
        <v>0</v>
      </c>
      <c r="Y57" s="87"/>
      <c r="Z57" s="85">
        <v>0</v>
      </c>
      <c r="AA57" s="85">
        <v>0</v>
      </c>
      <c r="AB57" s="83">
        <v>0</v>
      </c>
      <c r="AC57" s="88"/>
      <c r="AD57" s="76">
        <v>1</v>
      </c>
      <c r="AE57" s="89">
        <f>+U57+Z57+AA57+AB57</f>
        <v>14</v>
      </c>
      <c r="AF57" s="90">
        <v>1</v>
      </c>
      <c r="AG57" s="93">
        <f>+AF57</f>
        <v>1</v>
      </c>
      <c r="AH57" s="93">
        <f>+AG57</f>
        <v>1</v>
      </c>
    </row>
    <row r="58" spans="1:34" ht="57.75" x14ac:dyDescent="0.25">
      <c r="A58" s="316"/>
      <c r="B58" s="311"/>
      <c r="C58" s="316"/>
      <c r="D58" s="46" t="s">
        <v>82</v>
      </c>
      <c r="E58" s="82"/>
      <c r="F58" s="82"/>
      <c r="G58" s="82"/>
      <c r="H58" s="82"/>
      <c r="I58" s="82"/>
      <c r="J58" s="82"/>
      <c r="K58" s="46" t="s">
        <v>128</v>
      </c>
      <c r="L58" s="46" t="s">
        <v>201</v>
      </c>
      <c r="M58" s="46" t="s">
        <v>279</v>
      </c>
      <c r="N58" s="83"/>
      <c r="O58" s="84">
        <v>15</v>
      </c>
      <c r="P58" s="85">
        <v>3</v>
      </c>
      <c r="Q58" s="85">
        <v>0</v>
      </c>
      <c r="R58" s="85">
        <v>1</v>
      </c>
      <c r="S58" s="85">
        <v>0</v>
      </c>
      <c r="T58" s="85">
        <v>0</v>
      </c>
      <c r="U58" s="86">
        <f t="shared" si="6"/>
        <v>4</v>
      </c>
      <c r="V58" s="87"/>
      <c r="W58" s="87"/>
      <c r="X58" s="84">
        <v>10</v>
      </c>
      <c r="Y58" s="87"/>
      <c r="Z58" s="85">
        <v>1</v>
      </c>
      <c r="AA58" s="85">
        <v>0</v>
      </c>
      <c r="AB58" s="83">
        <v>0</v>
      </c>
      <c r="AC58" s="88"/>
      <c r="AD58" s="76">
        <f t="shared" si="2"/>
        <v>0.1</v>
      </c>
      <c r="AE58" s="89">
        <f>+U58+Z58+AA58+AB58</f>
        <v>5</v>
      </c>
      <c r="AF58" s="90">
        <f>+AE58/O58</f>
        <v>0.33333333333333331</v>
      </c>
      <c r="AG58" s="93">
        <f t="shared" ref="AG58:AH59" si="7">+AF58</f>
        <v>0.33333333333333331</v>
      </c>
      <c r="AH58" s="93">
        <f t="shared" si="7"/>
        <v>0.33333333333333331</v>
      </c>
    </row>
    <row r="59" spans="1:34" ht="49.5" x14ac:dyDescent="0.25">
      <c r="A59" s="316"/>
      <c r="B59" s="311"/>
      <c r="C59" s="317"/>
      <c r="D59" s="46" t="s">
        <v>83</v>
      </c>
      <c r="E59" s="82"/>
      <c r="F59" s="82"/>
      <c r="G59" s="82"/>
      <c r="H59" s="82"/>
      <c r="I59" s="82"/>
      <c r="J59" s="82"/>
      <c r="K59" s="46" t="s">
        <v>129</v>
      </c>
      <c r="L59" s="46" t="s">
        <v>202</v>
      </c>
      <c r="M59" s="46" t="s">
        <v>280</v>
      </c>
      <c r="N59" s="83"/>
      <c r="O59" s="84">
        <v>100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6">
        <f t="shared" si="6"/>
        <v>0</v>
      </c>
      <c r="V59" s="87"/>
      <c r="W59" s="87"/>
      <c r="X59" s="84">
        <v>100</v>
      </c>
      <c r="Y59" s="87"/>
      <c r="Z59" s="85">
        <v>0</v>
      </c>
      <c r="AA59" s="85">
        <v>0</v>
      </c>
      <c r="AB59" s="83">
        <v>0</v>
      </c>
      <c r="AC59" s="88"/>
      <c r="AD59" s="76">
        <f t="shared" si="2"/>
        <v>0</v>
      </c>
      <c r="AE59" s="89">
        <f>+U59+Z59+AA59+AB59</f>
        <v>0</v>
      </c>
      <c r="AF59" s="90">
        <v>0</v>
      </c>
      <c r="AG59" s="93">
        <f t="shared" si="7"/>
        <v>0</v>
      </c>
      <c r="AH59" s="93">
        <f>+AG59</f>
        <v>0</v>
      </c>
    </row>
    <row r="60" spans="1:34" x14ac:dyDescent="0.25">
      <c r="A60" s="316"/>
      <c r="B60" s="311"/>
      <c r="C60" s="35"/>
      <c r="D60" s="1"/>
      <c r="K60" s="1"/>
      <c r="L60" s="1"/>
      <c r="M60" s="1"/>
      <c r="N60" s="114"/>
      <c r="O60" s="115"/>
      <c r="P60" s="116"/>
      <c r="Q60" s="116"/>
      <c r="R60" s="116"/>
      <c r="S60" s="116"/>
      <c r="T60" s="116"/>
      <c r="U60" s="117"/>
      <c r="V60" s="118"/>
      <c r="W60" s="118"/>
      <c r="X60" s="115"/>
      <c r="Y60" s="118"/>
      <c r="Z60" s="147"/>
      <c r="AA60" s="147"/>
      <c r="AB60" s="62"/>
      <c r="AC60" s="62"/>
      <c r="AD60" s="76">
        <v>0</v>
      </c>
      <c r="AE60" s="119"/>
      <c r="AF60" s="120">
        <f>AVERAGE(AF57:AF59)</f>
        <v>0.44444444444444442</v>
      </c>
      <c r="AG60" s="62"/>
      <c r="AH60" s="62"/>
    </row>
    <row r="61" spans="1:34" ht="26.25" x14ac:dyDescent="0.25">
      <c r="A61" s="317"/>
      <c r="B61" s="312"/>
      <c r="C61" s="34"/>
      <c r="D61" s="1"/>
      <c r="K61" s="1"/>
      <c r="L61" s="1"/>
      <c r="M61" s="1"/>
      <c r="N61" s="114"/>
      <c r="O61" s="115"/>
      <c r="P61" s="116"/>
      <c r="Q61" s="116"/>
      <c r="R61" s="116"/>
      <c r="S61" s="116"/>
      <c r="T61" s="116"/>
      <c r="U61" s="117"/>
      <c r="V61" s="118"/>
      <c r="W61" s="118"/>
      <c r="X61" s="115"/>
      <c r="Y61" s="118"/>
      <c r="Z61" s="97"/>
      <c r="AA61" s="97"/>
      <c r="AB61" s="62"/>
      <c r="AC61" s="62"/>
      <c r="AD61" s="76">
        <v>0</v>
      </c>
      <c r="AE61" s="119"/>
      <c r="AF61" s="148">
        <f>+(AF60+AF56+AF51+AF50+AF44+AF42+AF37+AF30+AF24+AF10)/10</f>
        <v>0.80048437118437121</v>
      </c>
      <c r="AG61" s="62"/>
      <c r="AH61" s="62"/>
    </row>
    <row r="62" spans="1:34" ht="57.75" x14ac:dyDescent="0.25">
      <c r="A62" s="385" t="s">
        <v>29</v>
      </c>
      <c r="B62" s="310" t="s">
        <v>42</v>
      </c>
      <c r="C62" s="357" t="s">
        <v>43</v>
      </c>
      <c r="D62" s="357" t="s">
        <v>319</v>
      </c>
      <c r="E62" s="149"/>
      <c r="F62" s="149"/>
      <c r="G62" s="149"/>
      <c r="H62" s="149"/>
      <c r="I62" s="149"/>
      <c r="J62" s="149"/>
      <c r="K62" s="357" t="s">
        <v>130</v>
      </c>
      <c r="L62" s="52" t="s">
        <v>203</v>
      </c>
      <c r="M62" s="52" t="s">
        <v>281</v>
      </c>
      <c r="N62" s="150"/>
      <c r="O62" s="151">
        <v>1200</v>
      </c>
      <c r="P62" s="152">
        <v>100</v>
      </c>
      <c r="Q62" s="152">
        <v>200</v>
      </c>
      <c r="R62" s="152">
        <v>0</v>
      </c>
      <c r="S62" s="152">
        <v>0</v>
      </c>
      <c r="T62" s="152">
        <v>300</v>
      </c>
      <c r="U62" s="153">
        <f t="shared" si="6"/>
        <v>600</v>
      </c>
      <c r="V62" s="154"/>
      <c r="W62" s="154"/>
      <c r="X62" s="151">
        <v>600</v>
      </c>
      <c r="Y62" s="154"/>
      <c r="Z62" s="152">
        <v>200</v>
      </c>
      <c r="AA62" s="152">
        <v>200</v>
      </c>
      <c r="AB62" s="150">
        <v>100</v>
      </c>
      <c r="AC62" s="155"/>
      <c r="AD62" s="76">
        <f t="shared" si="2"/>
        <v>0.66666666666666663</v>
      </c>
      <c r="AE62" s="156">
        <f>+U62+Z62+AA62+AB62</f>
        <v>1100</v>
      </c>
      <c r="AF62" s="157">
        <f>+AE62/O62</f>
        <v>0.91666666666666663</v>
      </c>
      <c r="AG62" s="340">
        <f>+AVERAGE(AF62:AF64)</f>
        <v>0.97222222222222221</v>
      </c>
      <c r="AH62" s="340">
        <f>+AVERAGE(AG62:AG67)</f>
        <v>0.65740740740740744</v>
      </c>
    </row>
    <row r="63" spans="1:34" ht="99" x14ac:dyDescent="0.25">
      <c r="A63" s="386"/>
      <c r="B63" s="311"/>
      <c r="C63" s="364"/>
      <c r="D63" s="364"/>
      <c r="E63" s="149"/>
      <c r="F63" s="149"/>
      <c r="G63" s="149"/>
      <c r="H63" s="149"/>
      <c r="I63" s="149"/>
      <c r="J63" s="149"/>
      <c r="K63" s="364"/>
      <c r="L63" s="52" t="s">
        <v>204</v>
      </c>
      <c r="M63" s="52" t="s">
        <v>282</v>
      </c>
      <c r="N63" s="150"/>
      <c r="O63" s="151">
        <v>5</v>
      </c>
      <c r="P63" s="152">
        <v>1</v>
      </c>
      <c r="Q63" s="152">
        <v>2</v>
      </c>
      <c r="R63" s="152">
        <v>2</v>
      </c>
      <c r="S63" s="152">
        <v>0</v>
      </c>
      <c r="T63" s="152">
        <v>0</v>
      </c>
      <c r="U63" s="153">
        <v>5</v>
      </c>
      <c r="V63" s="154"/>
      <c r="W63" s="154"/>
      <c r="X63" s="151">
        <v>0</v>
      </c>
      <c r="Y63" s="154"/>
      <c r="Z63" s="152">
        <v>1</v>
      </c>
      <c r="AA63" s="152">
        <v>0</v>
      </c>
      <c r="AB63" s="158">
        <v>0</v>
      </c>
      <c r="AC63" s="155"/>
      <c r="AD63" s="76">
        <v>1</v>
      </c>
      <c r="AE63" s="156">
        <f t="shared" si="5"/>
        <v>6</v>
      </c>
      <c r="AF63" s="157">
        <v>1</v>
      </c>
      <c r="AG63" s="341"/>
      <c r="AH63" s="341"/>
    </row>
    <row r="64" spans="1:34" ht="49.5" x14ac:dyDescent="0.25">
      <c r="A64" s="386"/>
      <c r="B64" s="311"/>
      <c r="C64" s="364"/>
      <c r="D64" s="364"/>
      <c r="E64" s="149"/>
      <c r="F64" s="149"/>
      <c r="G64" s="149"/>
      <c r="H64" s="149"/>
      <c r="I64" s="149"/>
      <c r="J64" s="149"/>
      <c r="K64" s="358"/>
      <c r="L64" s="52" t="s">
        <v>205</v>
      </c>
      <c r="M64" s="52" t="s">
        <v>283</v>
      </c>
      <c r="N64" s="150"/>
      <c r="O64" s="151">
        <v>150</v>
      </c>
      <c r="P64" s="152">
        <v>150</v>
      </c>
      <c r="Q64" s="152">
        <v>30</v>
      </c>
      <c r="R64" s="152">
        <v>300</v>
      </c>
      <c r="S64" s="152">
        <v>0</v>
      </c>
      <c r="T64" s="152">
        <v>0</v>
      </c>
      <c r="U64" s="153">
        <f t="shared" si="6"/>
        <v>480</v>
      </c>
      <c r="V64" s="154"/>
      <c r="W64" s="154"/>
      <c r="X64" s="151">
        <v>0</v>
      </c>
      <c r="Y64" s="154"/>
      <c r="Z64" s="152">
        <v>100</v>
      </c>
      <c r="AA64" s="152">
        <v>50</v>
      </c>
      <c r="AB64" s="158">
        <v>0</v>
      </c>
      <c r="AC64" s="155"/>
      <c r="AD64" s="76">
        <v>1</v>
      </c>
      <c r="AE64" s="156">
        <f t="shared" si="5"/>
        <v>630</v>
      </c>
      <c r="AF64" s="157">
        <v>1</v>
      </c>
      <c r="AG64" s="342"/>
      <c r="AH64" s="341"/>
    </row>
    <row r="65" spans="1:34" ht="49.5" x14ac:dyDescent="0.25">
      <c r="A65" s="386"/>
      <c r="B65" s="311"/>
      <c r="C65" s="364"/>
      <c r="D65" s="364"/>
      <c r="E65" s="149"/>
      <c r="F65" s="149"/>
      <c r="G65" s="149"/>
      <c r="H65" s="149"/>
      <c r="I65" s="149"/>
      <c r="J65" s="149"/>
      <c r="K65" s="52" t="s">
        <v>131</v>
      </c>
      <c r="L65" s="52" t="s">
        <v>206</v>
      </c>
      <c r="M65" s="52" t="s">
        <v>284</v>
      </c>
      <c r="N65" s="150"/>
      <c r="O65" s="151">
        <v>10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53">
        <f t="shared" si="6"/>
        <v>0</v>
      </c>
      <c r="V65" s="154"/>
      <c r="W65" s="154"/>
      <c r="X65" s="151">
        <v>10</v>
      </c>
      <c r="Y65" s="154"/>
      <c r="Z65" s="152">
        <v>0</v>
      </c>
      <c r="AA65" s="152">
        <v>0</v>
      </c>
      <c r="AB65" s="158">
        <v>0</v>
      </c>
      <c r="AC65" s="155"/>
      <c r="AD65" s="76">
        <f t="shared" si="2"/>
        <v>0</v>
      </c>
      <c r="AE65" s="156">
        <f t="shared" si="5"/>
        <v>0</v>
      </c>
      <c r="AF65" s="157">
        <f>+AE65/O65</f>
        <v>0</v>
      </c>
      <c r="AG65" s="159">
        <f>+AF65</f>
        <v>0</v>
      </c>
      <c r="AH65" s="341"/>
    </row>
    <row r="66" spans="1:34" ht="49.5" x14ac:dyDescent="0.25">
      <c r="A66" s="386"/>
      <c r="B66" s="311"/>
      <c r="C66" s="364"/>
      <c r="D66" s="364"/>
      <c r="E66" s="149"/>
      <c r="F66" s="149"/>
      <c r="G66" s="149"/>
      <c r="H66" s="149"/>
      <c r="I66" s="149"/>
      <c r="J66" s="149"/>
      <c r="K66" s="357" t="s">
        <v>132</v>
      </c>
      <c r="L66" s="52" t="s">
        <v>207</v>
      </c>
      <c r="M66" s="52" t="s">
        <v>285</v>
      </c>
      <c r="N66" s="150"/>
      <c r="O66" s="151">
        <v>300</v>
      </c>
      <c r="P66" s="152">
        <v>120</v>
      </c>
      <c r="Q66" s="152">
        <v>30</v>
      </c>
      <c r="R66" s="152">
        <v>30</v>
      </c>
      <c r="S66" s="152">
        <v>30</v>
      </c>
      <c r="T66" s="152">
        <v>0</v>
      </c>
      <c r="U66" s="153">
        <f t="shared" si="6"/>
        <v>210</v>
      </c>
      <c r="V66" s="154"/>
      <c r="W66" s="154"/>
      <c r="X66" s="151">
        <v>90</v>
      </c>
      <c r="Y66" s="154"/>
      <c r="Z66" s="152">
        <v>0</v>
      </c>
      <c r="AA66" s="152">
        <v>350</v>
      </c>
      <c r="AB66" s="158">
        <v>0</v>
      </c>
      <c r="AC66" s="155"/>
      <c r="AD66" s="76">
        <v>1</v>
      </c>
      <c r="AE66" s="156">
        <f t="shared" si="5"/>
        <v>560</v>
      </c>
      <c r="AF66" s="157">
        <v>1</v>
      </c>
      <c r="AG66" s="340">
        <f>+AVERAGE(AF66:AF67)</f>
        <v>1</v>
      </c>
      <c r="AH66" s="341"/>
    </row>
    <row r="67" spans="1:34" ht="132" x14ac:dyDescent="0.25">
      <c r="A67" s="386"/>
      <c r="B67" s="312"/>
      <c r="C67" s="358"/>
      <c r="D67" s="358"/>
      <c r="E67" s="149"/>
      <c r="F67" s="149"/>
      <c r="G67" s="149"/>
      <c r="H67" s="149"/>
      <c r="I67" s="149"/>
      <c r="J67" s="149"/>
      <c r="K67" s="358"/>
      <c r="L67" s="52" t="s">
        <v>208</v>
      </c>
      <c r="M67" s="52" t="s">
        <v>286</v>
      </c>
      <c r="N67" s="150"/>
      <c r="O67" s="151">
        <v>5</v>
      </c>
      <c r="P67" s="152">
        <v>0</v>
      </c>
      <c r="Q67" s="152">
        <v>0</v>
      </c>
      <c r="R67" s="152">
        <v>0</v>
      </c>
      <c r="S67" s="152">
        <v>5</v>
      </c>
      <c r="T67" s="152">
        <v>0</v>
      </c>
      <c r="U67" s="153">
        <f t="shared" si="6"/>
        <v>5</v>
      </c>
      <c r="V67" s="154"/>
      <c r="W67" s="154"/>
      <c r="X67" s="151">
        <v>0</v>
      </c>
      <c r="Y67" s="154"/>
      <c r="Z67" s="152">
        <v>1</v>
      </c>
      <c r="AA67" s="152">
        <v>1</v>
      </c>
      <c r="AB67" s="158">
        <v>0</v>
      </c>
      <c r="AC67" s="155"/>
      <c r="AD67" s="76">
        <v>1</v>
      </c>
      <c r="AE67" s="156">
        <f t="shared" si="5"/>
        <v>7</v>
      </c>
      <c r="AF67" s="157">
        <v>1</v>
      </c>
      <c r="AG67" s="342"/>
      <c r="AH67" s="342"/>
    </row>
    <row r="68" spans="1:34" x14ac:dyDescent="0.25">
      <c r="A68" s="386"/>
      <c r="B68" s="1"/>
      <c r="C68" s="160"/>
      <c r="D68" s="1"/>
      <c r="K68" s="1"/>
      <c r="L68" s="1"/>
      <c r="M68" s="1"/>
      <c r="N68" s="114"/>
      <c r="O68" s="115"/>
      <c r="P68" s="116"/>
      <c r="Q68" s="116"/>
      <c r="R68" s="116"/>
      <c r="S68" s="116"/>
      <c r="T68" s="116"/>
      <c r="U68" s="117"/>
      <c r="V68" s="118"/>
      <c r="W68" s="118"/>
      <c r="X68" s="115"/>
      <c r="Y68" s="118"/>
      <c r="Z68" s="161"/>
      <c r="AA68" s="161"/>
      <c r="AB68" s="62"/>
      <c r="AC68" s="62"/>
      <c r="AD68" s="76">
        <v>0</v>
      </c>
      <c r="AE68" s="119"/>
      <c r="AF68" s="120">
        <v>1</v>
      </c>
      <c r="AG68" s="62"/>
      <c r="AH68" s="62"/>
    </row>
    <row r="69" spans="1:34" ht="57.75" x14ac:dyDescent="0.25">
      <c r="A69" s="386"/>
      <c r="B69" s="310" t="s">
        <v>44</v>
      </c>
      <c r="C69" s="359" t="s">
        <v>45</v>
      </c>
      <c r="D69" s="162" t="s">
        <v>84</v>
      </c>
      <c r="E69" s="163"/>
      <c r="F69" s="163"/>
      <c r="G69" s="163"/>
      <c r="H69" s="163"/>
      <c r="I69" s="163"/>
      <c r="J69" s="163"/>
      <c r="K69" s="53" t="s">
        <v>133</v>
      </c>
      <c r="L69" s="53" t="s">
        <v>209</v>
      </c>
      <c r="M69" s="53" t="s">
        <v>287</v>
      </c>
      <c r="N69" s="164"/>
      <c r="O69" s="165">
        <v>4</v>
      </c>
      <c r="P69" s="166">
        <v>0</v>
      </c>
      <c r="Q69" s="166">
        <v>1</v>
      </c>
      <c r="R69" s="166">
        <v>1</v>
      </c>
      <c r="S69" s="166">
        <v>1</v>
      </c>
      <c r="T69" s="166">
        <v>0</v>
      </c>
      <c r="U69" s="167">
        <f t="shared" si="6"/>
        <v>3</v>
      </c>
      <c r="V69" s="168"/>
      <c r="W69" s="168"/>
      <c r="X69" s="165"/>
      <c r="Y69" s="168"/>
      <c r="Z69" s="166">
        <v>1</v>
      </c>
      <c r="AA69" s="166">
        <v>1</v>
      </c>
      <c r="AB69" s="169">
        <v>0</v>
      </c>
      <c r="AC69" s="170"/>
      <c r="AD69" s="76">
        <v>1</v>
      </c>
      <c r="AE69" s="171">
        <f t="shared" ref="AE69:AE104" si="8">+U69+Z69+AA69</f>
        <v>5</v>
      </c>
      <c r="AF69" s="172">
        <v>1</v>
      </c>
      <c r="AG69" s="173">
        <f>+AF69</f>
        <v>1</v>
      </c>
      <c r="AH69" s="173">
        <f>+AG69</f>
        <v>1</v>
      </c>
    </row>
    <row r="70" spans="1:34" ht="90.75" x14ac:dyDescent="0.25">
      <c r="A70" s="386"/>
      <c r="B70" s="311"/>
      <c r="C70" s="360"/>
      <c r="D70" s="359" t="s">
        <v>85</v>
      </c>
      <c r="E70" s="163"/>
      <c r="F70" s="163"/>
      <c r="G70" s="163"/>
      <c r="H70" s="163"/>
      <c r="I70" s="163"/>
      <c r="J70" s="163"/>
      <c r="K70" s="174" t="s">
        <v>134</v>
      </c>
      <c r="L70" s="53" t="s">
        <v>210</v>
      </c>
      <c r="M70" s="53" t="s">
        <v>288</v>
      </c>
      <c r="N70" s="164"/>
      <c r="O70" s="165">
        <v>6</v>
      </c>
      <c r="P70" s="166">
        <v>0</v>
      </c>
      <c r="Q70" s="166">
        <v>1</v>
      </c>
      <c r="R70" s="166">
        <v>1</v>
      </c>
      <c r="S70" s="166">
        <v>0</v>
      </c>
      <c r="T70" s="166">
        <v>0</v>
      </c>
      <c r="U70" s="167">
        <f t="shared" si="6"/>
        <v>2</v>
      </c>
      <c r="V70" s="168"/>
      <c r="W70" s="168"/>
      <c r="X70" s="175">
        <v>4</v>
      </c>
      <c r="Y70" s="168"/>
      <c r="Z70" s="166">
        <v>1</v>
      </c>
      <c r="AA70" s="166">
        <v>1</v>
      </c>
      <c r="AB70" s="169">
        <v>0</v>
      </c>
      <c r="AC70" s="170"/>
      <c r="AD70" s="76">
        <f t="shared" ref="AD70:AD75" si="9">+(AA70+Z70)/X70</f>
        <v>0.5</v>
      </c>
      <c r="AE70" s="171">
        <v>4</v>
      </c>
      <c r="AF70" s="172">
        <f>+AE70/O70</f>
        <v>0.66666666666666663</v>
      </c>
      <c r="AG70" s="176">
        <f>+AVERAGE(AF70:AF70)</f>
        <v>0.66666666666666663</v>
      </c>
      <c r="AH70" s="362">
        <f>+AVERAGE(AG70:AG71)</f>
        <v>0.83333333333333326</v>
      </c>
    </row>
    <row r="71" spans="1:34" ht="90.75" x14ac:dyDescent="0.25">
      <c r="A71" s="386"/>
      <c r="B71" s="311"/>
      <c r="C71" s="360"/>
      <c r="D71" s="361"/>
      <c r="E71" s="163"/>
      <c r="F71" s="163"/>
      <c r="G71" s="163"/>
      <c r="H71" s="163"/>
      <c r="I71" s="163"/>
      <c r="J71" s="163"/>
      <c r="K71" s="53" t="s">
        <v>135</v>
      </c>
      <c r="L71" s="53" t="s">
        <v>211</v>
      </c>
      <c r="M71" s="53" t="s">
        <v>289</v>
      </c>
      <c r="N71" s="164"/>
      <c r="O71" s="165">
        <v>7</v>
      </c>
      <c r="P71" s="166">
        <v>0</v>
      </c>
      <c r="Q71" s="166">
        <v>2</v>
      </c>
      <c r="R71" s="166">
        <v>1</v>
      </c>
      <c r="S71" s="166">
        <v>1</v>
      </c>
      <c r="T71" s="166">
        <v>0</v>
      </c>
      <c r="U71" s="167">
        <v>4</v>
      </c>
      <c r="V71" s="168"/>
      <c r="W71" s="168"/>
      <c r="X71" s="165">
        <v>3</v>
      </c>
      <c r="Y71" s="168"/>
      <c r="Z71" s="177">
        <v>1</v>
      </c>
      <c r="AA71" s="166">
        <v>1</v>
      </c>
      <c r="AB71" s="169">
        <v>0</v>
      </c>
      <c r="AC71" s="170"/>
      <c r="AD71" s="76">
        <f t="shared" si="9"/>
        <v>0.66666666666666663</v>
      </c>
      <c r="AE71" s="171">
        <v>6</v>
      </c>
      <c r="AF71" s="172">
        <v>1</v>
      </c>
      <c r="AG71" s="173">
        <f>+AF71</f>
        <v>1</v>
      </c>
      <c r="AH71" s="363"/>
    </row>
    <row r="72" spans="1:34" ht="66" x14ac:dyDescent="0.25">
      <c r="A72" s="386"/>
      <c r="B72" s="311"/>
      <c r="C72" s="360"/>
      <c r="D72" s="174" t="s">
        <v>86</v>
      </c>
      <c r="E72" s="163"/>
      <c r="F72" s="163"/>
      <c r="G72" s="163"/>
      <c r="H72" s="163"/>
      <c r="I72" s="163"/>
      <c r="J72" s="163"/>
      <c r="K72" s="178" t="s">
        <v>136</v>
      </c>
      <c r="L72" s="53" t="s">
        <v>212</v>
      </c>
      <c r="M72" s="53" t="s">
        <v>290</v>
      </c>
      <c r="N72" s="164"/>
      <c r="O72" s="165">
        <v>150</v>
      </c>
      <c r="P72" s="166">
        <v>30</v>
      </c>
      <c r="Q72" s="166">
        <v>20</v>
      </c>
      <c r="R72" s="166">
        <v>20</v>
      </c>
      <c r="S72" s="166">
        <v>10</v>
      </c>
      <c r="T72" s="166">
        <v>10</v>
      </c>
      <c r="U72" s="167">
        <v>90</v>
      </c>
      <c r="V72" s="168"/>
      <c r="W72" s="168"/>
      <c r="X72" s="165">
        <v>10</v>
      </c>
      <c r="Y72" s="168"/>
      <c r="Z72" s="166">
        <v>20</v>
      </c>
      <c r="AA72" s="166">
        <v>10</v>
      </c>
      <c r="AB72" s="169">
        <v>0</v>
      </c>
      <c r="AC72" s="170"/>
      <c r="AD72" s="76">
        <v>1</v>
      </c>
      <c r="AE72" s="171">
        <v>130</v>
      </c>
      <c r="AF72" s="172">
        <v>1</v>
      </c>
      <c r="AG72" s="179">
        <f>+AF72</f>
        <v>1</v>
      </c>
      <c r="AH72" s="180">
        <f>+AG72</f>
        <v>1</v>
      </c>
    </row>
    <row r="73" spans="1:34" ht="66" x14ac:dyDescent="0.25">
      <c r="A73" s="386"/>
      <c r="B73" s="311"/>
      <c r="C73" s="361"/>
      <c r="D73" s="53" t="s">
        <v>87</v>
      </c>
      <c r="E73" s="163"/>
      <c r="F73" s="163"/>
      <c r="G73" s="163"/>
      <c r="H73" s="163"/>
      <c r="I73" s="163"/>
      <c r="J73" s="163"/>
      <c r="K73" s="53" t="s">
        <v>137</v>
      </c>
      <c r="L73" s="53" t="s">
        <v>213</v>
      </c>
      <c r="M73" s="53" t="s">
        <v>291</v>
      </c>
      <c r="N73" s="164"/>
      <c r="O73" s="165">
        <v>4</v>
      </c>
      <c r="P73" s="166">
        <v>0</v>
      </c>
      <c r="Q73" s="166">
        <v>0</v>
      </c>
      <c r="R73" s="166">
        <v>1</v>
      </c>
      <c r="S73" s="166">
        <v>0</v>
      </c>
      <c r="T73" s="166">
        <v>0</v>
      </c>
      <c r="U73" s="167">
        <f t="shared" si="6"/>
        <v>1</v>
      </c>
      <c r="V73" s="168"/>
      <c r="W73" s="168"/>
      <c r="X73" s="165">
        <v>3</v>
      </c>
      <c r="Y73" s="168"/>
      <c r="Z73" s="181">
        <v>1</v>
      </c>
      <c r="AA73" s="166">
        <v>0</v>
      </c>
      <c r="AB73" s="169">
        <v>0</v>
      </c>
      <c r="AC73" s="170"/>
      <c r="AD73" s="76">
        <f t="shared" si="9"/>
        <v>0.33333333333333331</v>
      </c>
      <c r="AE73" s="171">
        <f>+U73+Z73+AA73</f>
        <v>2</v>
      </c>
      <c r="AF73" s="172">
        <v>1</v>
      </c>
      <c r="AG73" s="173">
        <f>+AF73</f>
        <v>1</v>
      </c>
      <c r="AH73" s="173">
        <f>+AG73</f>
        <v>1</v>
      </c>
    </row>
    <row r="74" spans="1:34" x14ac:dyDescent="0.25">
      <c r="A74" s="386"/>
      <c r="B74" s="311"/>
      <c r="C74" s="160"/>
      <c r="D74" s="1"/>
      <c r="K74" s="1"/>
      <c r="L74" s="1"/>
      <c r="M74" s="1"/>
      <c r="N74" s="114"/>
      <c r="O74" s="115"/>
      <c r="P74" s="116"/>
      <c r="Q74" s="116"/>
      <c r="R74" s="116"/>
      <c r="S74" s="116"/>
      <c r="T74" s="116"/>
      <c r="U74" s="117"/>
      <c r="V74" s="118"/>
      <c r="W74" s="118"/>
      <c r="X74" s="115"/>
      <c r="Y74" s="118"/>
      <c r="Z74" s="182"/>
      <c r="AA74" s="182"/>
      <c r="AB74" s="62"/>
      <c r="AC74" s="62"/>
      <c r="AD74" s="76">
        <v>1</v>
      </c>
      <c r="AE74" s="119"/>
      <c r="AF74" s="120">
        <f>+AVERAGE(AF69:AF73)</f>
        <v>0.93333333333333324</v>
      </c>
      <c r="AG74" s="62"/>
      <c r="AH74" s="62"/>
    </row>
    <row r="75" spans="1:34" ht="74.25" x14ac:dyDescent="0.25">
      <c r="A75" s="386"/>
      <c r="B75" s="311"/>
      <c r="C75" s="359" t="s">
        <v>46</v>
      </c>
      <c r="D75" s="359" t="s">
        <v>88</v>
      </c>
      <c r="E75" s="163"/>
      <c r="F75" s="163"/>
      <c r="G75" s="163"/>
      <c r="H75" s="163"/>
      <c r="I75" s="163"/>
      <c r="J75" s="163"/>
      <c r="K75" s="53" t="s">
        <v>138</v>
      </c>
      <c r="L75" s="53" t="s">
        <v>214</v>
      </c>
      <c r="M75" s="53" t="s">
        <v>292</v>
      </c>
      <c r="N75" s="164"/>
      <c r="O75" s="183">
        <v>1</v>
      </c>
      <c r="P75" s="184">
        <v>0.2</v>
      </c>
      <c r="Q75" s="166">
        <v>0</v>
      </c>
      <c r="R75" s="184">
        <v>0.3</v>
      </c>
      <c r="S75" s="166">
        <v>10</v>
      </c>
      <c r="T75" s="166">
        <v>20</v>
      </c>
      <c r="U75" s="167">
        <v>7</v>
      </c>
      <c r="V75" s="168"/>
      <c r="W75" s="168"/>
      <c r="X75" s="165">
        <v>30</v>
      </c>
      <c r="Y75" s="168"/>
      <c r="Z75" s="166">
        <v>10</v>
      </c>
      <c r="AA75" s="166">
        <v>10</v>
      </c>
      <c r="AB75" s="169">
        <v>0</v>
      </c>
      <c r="AC75" s="170"/>
      <c r="AD75" s="76">
        <f t="shared" si="9"/>
        <v>0.66666666666666663</v>
      </c>
      <c r="AE75" s="171">
        <v>9</v>
      </c>
      <c r="AF75" s="172">
        <v>1</v>
      </c>
      <c r="AG75" s="173">
        <f>+AF75</f>
        <v>1</v>
      </c>
      <c r="AH75" s="362">
        <f>+AVERAGE(AG75:AG76)</f>
        <v>0.9</v>
      </c>
    </row>
    <row r="76" spans="1:34" ht="66.75" x14ac:dyDescent="0.25">
      <c r="A76" s="386"/>
      <c r="B76" s="311"/>
      <c r="C76" s="361"/>
      <c r="D76" s="361"/>
      <c r="E76" s="163"/>
      <c r="F76" s="163"/>
      <c r="G76" s="163"/>
      <c r="H76" s="163"/>
      <c r="I76" s="163"/>
      <c r="J76" s="163"/>
      <c r="K76" s="185" t="s">
        <v>139</v>
      </c>
      <c r="L76" s="53" t="s">
        <v>215</v>
      </c>
      <c r="M76" s="53" t="s">
        <v>337</v>
      </c>
      <c r="N76" s="164"/>
      <c r="O76" s="165">
        <v>10</v>
      </c>
      <c r="P76" s="166">
        <v>2</v>
      </c>
      <c r="Q76" s="166">
        <v>2</v>
      </c>
      <c r="R76" s="166">
        <v>1</v>
      </c>
      <c r="S76" s="166">
        <v>1</v>
      </c>
      <c r="T76" s="186">
        <v>0</v>
      </c>
      <c r="U76" s="167">
        <v>6</v>
      </c>
      <c r="V76" s="168"/>
      <c r="W76" s="168"/>
      <c r="X76" s="165">
        <v>0</v>
      </c>
      <c r="Y76" s="168"/>
      <c r="Z76" s="186">
        <v>1</v>
      </c>
      <c r="AA76" s="186">
        <v>0</v>
      </c>
      <c r="AB76" s="169">
        <v>1</v>
      </c>
      <c r="AC76" s="170"/>
      <c r="AD76" s="76">
        <v>0</v>
      </c>
      <c r="AE76" s="171">
        <f>7+AB76</f>
        <v>8</v>
      </c>
      <c r="AF76" s="172">
        <f>+AE76/O76</f>
        <v>0.8</v>
      </c>
      <c r="AG76" s="173">
        <f>+AF76</f>
        <v>0.8</v>
      </c>
      <c r="AH76" s="363"/>
    </row>
    <row r="77" spans="1:34" x14ac:dyDescent="0.25">
      <c r="A77" s="386"/>
      <c r="B77" s="311"/>
      <c r="C77" s="1"/>
      <c r="D77" s="1"/>
      <c r="K77" s="187"/>
      <c r="L77" s="1"/>
      <c r="M77" s="1"/>
      <c r="N77" s="114"/>
      <c r="O77" s="115"/>
      <c r="P77" s="116"/>
      <c r="Q77" s="116"/>
      <c r="R77" s="188"/>
      <c r="S77" s="116"/>
      <c r="T77" s="189"/>
      <c r="U77" s="117"/>
      <c r="V77" s="118"/>
      <c r="W77" s="118"/>
      <c r="X77" s="115"/>
      <c r="Y77" s="118"/>
      <c r="Z77" s="97"/>
      <c r="AA77" s="97"/>
      <c r="AB77" s="62"/>
      <c r="AC77" s="62"/>
      <c r="AD77" s="76">
        <v>0</v>
      </c>
      <c r="AE77" s="119"/>
      <c r="AF77" s="120">
        <f>+AVERAGE(AF75:AF76)</f>
        <v>0.9</v>
      </c>
      <c r="AG77" s="62"/>
      <c r="AH77" s="62"/>
    </row>
    <row r="78" spans="1:34" ht="33" x14ac:dyDescent="0.25">
      <c r="A78" s="386"/>
      <c r="B78" s="311"/>
      <c r="C78" s="369" t="s">
        <v>47</v>
      </c>
      <c r="D78" s="369" t="s">
        <v>89</v>
      </c>
      <c r="E78" s="190"/>
      <c r="F78" s="190"/>
      <c r="G78" s="190"/>
      <c r="H78" s="190"/>
      <c r="I78" s="190"/>
      <c r="J78" s="190"/>
      <c r="K78" s="369" t="s">
        <v>140</v>
      </c>
      <c r="L78" s="369" t="s">
        <v>216</v>
      </c>
      <c r="M78" s="54" t="s">
        <v>293</v>
      </c>
      <c r="N78" s="191"/>
      <c r="O78" s="192">
        <v>6</v>
      </c>
      <c r="P78" s="193">
        <v>0</v>
      </c>
      <c r="Q78" s="193">
        <v>0</v>
      </c>
      <c r="R78" s="193">
        <v>1</v>
      </c>
      <c r="S78" s="193">
        <v>0</v>
      </c>
      <c r="T78" s="194">
        <v>0</v>
      </c>
      <c r="U78" s="195">
        <f t="shared" si="6"/>
        <v>1</v>
      </c>
      <c r="V78" s="196"/>
      <c r="W78" s="196"/>
      <c r="X78" s="192"/>
      <c r="Y78" s="196"/>
      <c r="Z78" s="193">
        <v>0</v>
      </c>
      <c r="AA78" s="193">
        <v>0</v>
      </c>
      <c r="AB78" s="197">
        <v>0</v>
      </c>
      <c r="AC78" s="198"/>
      <c r="AD78" s="76">
        <v>0</v>
      </c>
      <c r="AE78" s="199">
        <f t="shared" si="8"/>
        <v>1</v>
      </c>
      <c r="AF78" s="200">
        <f>+AE78/O78</f>
        <v>0.16666666666666666</v>
      </c>
      <c r="AG78" s="371">
        <f>+AVERAGE(AF78:AF79)</f>
        <v>0.16666666666666666</v>
      </c>
      <c r="AH78" s="371">
        <f>+AG78</f>
        <v>0.16666666666666666</v>
      </c>
    </row>
    <row r="79" spans="1:34" ht="33" x14ac:dyDescent="0.25">
      <c r="A79" s="386"/>
      <c r="B79" s="311"/>
      <c r="C79" s="370"/>
      <c r="D79" s="370"/>
      <c r="E79" s="190"/>
      <c r="F79" s="190"/>
      <c r="G79" s="190"/>
      <c r="H79" s="190"/>
      <c r="I79" s="190"/>
      <c r="J79" s="190"/>
      <c r="K79" s="370" t="s">
        <v>140</v>
      </c>
      <c r="L79" s="370"/>
      <c r="M79" s="54" t="s">
        <v>293</v>
      </c>
      <c r="N79" s="191"/>
      <c r="O79" s="192">
        <v>6</v>
      </c>
      <c r="P79" s="193">
        <v>0</v>
      </c>
      <c r="Q79" s="193">
        <v>0</v>
      </c>
      <c r="R79" s="193">
        <v>0</v>
      </c>
      <c r="S79" s="193">
        <v>1</v>
      </c>
      <c r="T79" s="201">
        <v>0</v>
      </c>
      <c r="U79" s="195">
        <f t="shared" si="6"/>
        <v>1</v>
      </c>
      <c r="V79" s="196"/>
      <c r="W79" s="196"/>
      <c r="X79" s="192"/>
      <c r="Y79" s="196"/>
      <c r="Z79" s="193">
        <v>0</v>
      </c>
      <c r="AA79" s="193">
        <v>0</v>
      </c>
      <c r="AB79" s="197">
        <v>0</v>
      </c>
      <c r="AC79" s="198"/>
      <c r="AD79" s="76">
        <v>0</v>
      </c>
      <c r="AE79" s="199">
        <f t="shared" si="8"/>
        <v>1</v>
      </c>
      <c r="AF79" s="200">
        <f>+AE79/O79</f>
        <v>0.16666666666666666</v>
      </c>
      <c r="AG79" s="372"/>
      <c r="AH79" s="372"/>
    </row>
    <row r="80" spans="1:34" x14ac:dyDescent="0.25">
      <c r="A80" s="386"/>
      <c r="B80" s="312"/>
      <c r="C80" s="35"/>
      <c r="D80" s="1"/>
      <c r="K80" s="1"/>
      <c r="L80" s="1"/>
      <c r="M80" s="1"/>
      <c r="N80" s="114"/>
      <c r="O80" s="115"/>
      <c r="P80" s="116"/>
      <c r="Q80" s="116"/>
      <c r="R80" s="116"/>
      <c r="S80" s="116"/>
      <c r="T80" s="161"/>
      <c r="U80" s="117"/>
      <c r="V80" s="118"/>
      <c r="W80" s="118"/>
      <c r="X80" s="115"/>
      <c r="Y80" s="118"/>
      <c r="Z80" s="97"/>
      <c r="AA80" s="97"/>
      <c r="AB80" s="62"/>
      <c r="AC80" s="62"/>
      <c r="AD80" s="76">
        <v>0</v>
      </c>
      <c r="AE80" s="119"/>
      <c r="AF80" s="120">
        <f>+AVERAGE(AF78:AF79)</f>
        <v>0.16666666666666666</v>
      </c>
      <c r="AG80" s="62"/>
      <c r="AH80" s="62"/>
    </row>
    <row r="81" spans="1:34" ht="90.75" x14ac:dyDescent="0.25">
      <c r="A81" s="386"/>
      <c r="B81" s="310" t="s">
        <v>48</v>
      </c>
      <c r="C81" s="337" t="s">
        <v>49</v>
      </c>
      <c r="D81" s="337" t="s">
        <v>90</v>
      </c>
      <c r="E81" s="202"/>
      <c r="F81" s="202"/>
      <c r="G81" s="202"/>
      <c r="H81" s="202"/>
      <c r="I81" s="202"/>
      <c r="J81" s="202"/>
      <c r="K81" s="337" t="s">
        <v>141</v>
      </c>
      <c r="L81" s="55" t="s">
        <v>217</v>
      </c>
      <c r="M81" s="55" t="s">
        <v>294</v>
      </c>
      <c r="N81" s="203"/>
      <c r="O81" s="204">
        <v>6</v>
      </c>
      <c r="P81" s="205">
        <v>0</v>
      </c>
      <c r="Q81" s="205">
        <v>0</v>
      </c>
      <c r="R81" s="205">
        <v>0</v>
      </c>
      <c r="S81" s="205">
        <v>0</v>
      </c>
      <c r="T81" s="206">
        <v>0</v>
      </c>
      <c r="U81" s="207">
        <f t="shared" si="6"/>
        <v>0</v>
      </c>
      <c r="V81" s="208"/>
      <c r="W81" s="208"/>
      <c r="X81" s="204"/>
      <c r="Y81" s="208"/>
      <c r="Z81" s="205">
        <v>0</v>
      </c>
      <c r="AA81" s="205">
        <v>0</v>
      </c>
      <c r="AB81" s="209">
        <v>0</v>
      </c>
      <c r="AC81" s="210"/>
      <c r="AD81" s="76">
        <v>0</v>
      </c>
      <c r="AE81" s="211">
        <f t="shared" si="8"/>
        <v>0</v>
      </c>
      <c r="AF81" s="212">
        <f>+AE81/O81</f>
        <v>0</v>
      </c>
      <c r="AG81" s="378">
        <f>+AVERAGE(AF81:AF83)</f>
        <v>0.4375</v>
      </c>
      <c r="AH81" s="378">
        <f>+AG81</f>
        <v>0.4375</v>
      </c>
    </row>
    <row r="82" spans="1:34" ht="49.5" x14ac:dyDescent="0.25">
      <c r="A82" s="386"/>
      <c r="B82" s="311"/>
      <c r="C82" s="338"/>
      <c r="D82" s="338"/>
      <c r="E82" s="202"/>
      <c r="F82" s="202"/>
      <c r="G82" s="202"/>
      <c r="H82" s="202"/>
      <c r="I82" s="202"/>
      <c r="J82" s="202"/>
      <c r="K82" s="338" t="s">
        <v>142</v>
      </c>
      <c r="L82" s="55" t="s">
        <v>218</v>
      </c>
      <c r="M82" s="55" t="s">
        <v>295</v>
      </c>
      <c r="N82" s="203"/>
      <c r="O82" s="213">
        <v>16000</v>
      </c>
      <c r="P82" s="205">
        <v>4000</v>
      </c>
      <c r="Q82" s="205">
        <v>0</v>
      </c>
      <c r="R82" s="205">
        <v>0</v>
      </c>
      <c r="S82" s="205">
        <v>0</v>
      </c>
      <c r="T82" s="206">
        <v>0</v>
      </c>
      <c r="U82" s="207">
        <f t="shared" si="6"/>
        <v>4000</v>
      </c>
      <c r="V82" s="208"/>
      <c r="W82" s="208"/>
      <c r="X82" s="204">
        <v>0</v>
      </c>
      <c r="Y82" s="208"/>
      <c r="Z82" s="205">
        <v>0</v>
      </c>
      <c r="AA82" s="205">
        <v>0</v>
      </c>
      <c r="AB82" s="209">
        <v>1000</v>
      </c>
      <c r="AC82" s="210"/>
      <c r="AD82" s="76">
        <v>0</v>
      </c>
      <c r="AE82" s="211">
        <f>+U82+Z82+AA82+AB82</f>
        <v>5000</v>
      </c>
      <c r="AF82" s="212">
        <f>+AE82/O82</f>
        <v>0.3125</v>
      </c>
      <c r="AG82" s="379"/>
      <c r="AH82" s="379"/>
    </row>
    <row r="83" spans="1:34" ht="66" x14ac:dyDescent="0.25">
      <c r="A83" s="386"/>
      <c r="B83" s="311"/>
      <c r="C83" s="339"/>
      <c r="D83" s="339"/>
      <c r="E83" s="202"/>
      <c r="F83" s="202"/>
      <c r="G83" s="202"/>
      <c r="H83" s="202"/>
      <c r="I83" s="202"/>
      <c r="J83" s="202"/>
      <c r="K83" s="339" t="s">
        <v>143</v>
      </c>
      <c r="L83" s="55" t="s">
        <v>219</v>
      </c>
      <c r="M83" s="55" t="s">
        <v>296</v>
      </c>
      <c r="N83" s="203"/>
      <c r="O83" s="204">
        <v>6</v>
      </c>
      <c r="P83" s="205">
        <v>0</v>
      </c>
      <c r="Q83" s="205">
        <v>0</v>
      </c>
      <c r="R83" s="205">
        <v>0</v>
      </c>
      <c r="S83" s="205">
        <v>0</v>
      </c>
      <c r="T83" s="206">
        <v>0</v>
      </c>
      <c r="U83" s="207">
        <v>6</v>
      </c>
      <c r="V83" s="208"/>
      <c r="W83" s="208"/>
      <c r="X83" s="204">
        <v>0</v>
      </c>
      <c r="Y83" s="208"/>
      <c r="Z83" s="205">
        <v>0</v>
      </c>
      <c r="AA83" s="205">
        <v>0</v>
      </c>
      <c r="AB83" s="209">
        <v>0</v>
      </c>
      <c r="AC83" s="210"/>
      <c r="AD83" s="76">
        <v>1</v>
      </c>
      <c r="AE83" s="211">
        <f t="shared" si="8"/>
        <v>6</v>
      </c>
      <c r="AF83" s="212">
        <f>+AE83/O83</f>
        <v>1</v>
      </c>
      <c r="AG83" s="380"/>
      <c r="AH83" s="380"/>
    </row>
    <row r="84" spans="1:34" x14ac:dyDescent="0.25">
      <c r="A84" s="386"/>
      <c r="B84" s="311"/>
      <c r="C84" s="35"/>
      <c r="D84" s="1"/>
      <c r="K84" s="1"/>
      <c r="L84" s="1"/>
      <c r="M84" s="1"/>
      <c r="N84" s="114"/>
      <c r="O84" s="115"/>
      <c r="P84" s="116"/>
      <c r="Q84" s="116"/>
      <c r="R84" s="116"/>
      <c r="S84" s="116"/>
      <c r="T84" s="161"/>
      <c r="U84" s="117"/>
      <c r="V84" s="118"/>
      <c r="W84" s="118"/>
      <c r="X84" s="115"/>
      <c r="Y84" s="118"/>
      <c r="Z84" s="97"/>
      <c r="AA84" s="97"/>
      <c r="AB84" s="62"/>
      <c r="AC84" s="62"/>
      <c r="AD84" s="76">
        <v>0</v>
      </c>
      <c r="AE84" s="119"/>
      <c r="AF84" s="120">
        <f>+AVERAGE(AF81:AF83)</f>
        <v>0.4375</v>
      </c>
      <c r="AG84" s="62"/>
      <c r="AH84" s="62"/>
    </row>
    <row r="85" spans="1:34" ht="49.5" x14ac:dyDescent="0.25">
      <c r="A85" s="386"/>
      <c r="B85" s="311"/>
      <c r="C85" s="381" t="s">
        <v>50</v>
      </c>
      <c r="D85" s="381" t="s">
        <v>91</v>
      </c>
      <c r="E85" s="214"/>
      <c r="F85" s="214"/>
      <c r="G85" s="214"/>
      <c r="H85" s="214"/>
      <c r="I85" s="214"/>
      <c r="J85" s="214"/>
      <c r="K85" s="56" t="s">
        <v>144</v>
      </c>
      <c r="L85" s="56" t="s">
        <v>220</v>
      </c>
      <c r="M85" s="56" t="s">
        <v>297</v>
      </c>
      <c r="N85" s="215"/>
      <c r="O85" s="216">
        <v>30</v>
      </c>
      <c r="P85" s="217">
        <v>16</v>
      </c>
      <c r="Q85" s="217">
        <v>0</v>
      </c>
      <c r="R85" s="217">
        <v>0</v>
      </c>
      <c r="S85" s="217">
        <v>0</v>
      </c>
      <c r="T85" s="218">
        <v>0</v>
      </c>
      <c r="U85" s="219">
        <f t="shared" si="6"/>
        <v>16</v>
      </c>
      <c r="V85" s="220"/>
      <c r="W85" s="220"/>
      <c r="X85" s="216">
        <v>0</v>
      </c>
      <c r="Y85" s="220"/>
      <c r="Z85" s="217">
        <v>0</v>
      </c>
      <c r="AA85" s="217">
        <v>0</v>
      </c>
      <c r="AB85" s="221">
        <v>0</v>
      </c>
      <c r="AC85" s="222"/>
      <c r="AD85" s="76">
        <v>0</v>
      </c>
      <c r="AE85" s="223">
        <f t="shared" si="8"/>
        <v>16</v>
      </c>
      <c r="AF85" s="224">
        <f>+AE85/O85</f>
        <v>0.53333333333333333</v>
      </c>
      <c r="AG85" s="225">
        <f>+AF85</f>
        <v>0.53333333333333333</v>
      </c>
      <c r="AH85" s="383">
        <f>+AVERAGE(AG85:AG86)</f>
        <v>0.76666666666666661</v>
      </c>
    </row>
    <row r="86" spans="1:34" ht="90.75" x14ac:dyDescent="0.25">
      <c r="A86" s="386"/>
      <c r="B86" s="311"/>
      <c r="C86" s="382"/>
      <c r="D86" s="382"/>
      <c r="E86" s="214"/>
      <c r="F86" s="214"/>
      <c r="G86" s="214"/>
      <c r="H86" s="214"/>
      <c r="I86" s="214"/>
      <c r="J86" s="214"/>
      <c r="K86" s="56" t="s">
        <v>145</v>
      </c>
      <c r="L86" s="56" t="s">
        <v>221</v>
      </c>
      <c r="M86" s="56" t="s">
        <v>298</v>
      </c>
      <c r="N86" s="215"/>
      <c r="O86" s="216">
        <v>3</v>
      </c>
      <c r="P86" s="217">
        <v>4</v>
      </c>
      <c r="Q86" s="217">
        <v>0</v>
      </c>
      <c r="R86" s="217">
        <v>0</v>
      </c>
      <c r="S86" s="217">
        <v>0</v>
      </c>
      <c r="T86" s="218">
        <v>0</v>
      </c>
      <c r="U86" s="219">
        <f t="shared" si="6"/>
        <v>4</v>
      </c>
      <c r="V86" s="220"/>
      <c r="W86" s="220"/>
      <c r="X86" s="216">
        <v>0</v>
      </c>
      <c r="Y86" s="220"/>
      <c r="Z86" s="217">
        <v>0</v>
      </c>
      <c r="AA86" s="217">
        <v>0</v>
      </c>
      <c r="AB86" s="221">
        <v>0</v>
      </c>
      <c r="AC86" s="222"/>
      <c r="AD86" s="76">
        <v>1</v>
      </c>
      <c r="AE86" s="223">
        <f t="shared" si="8"/>
        <v>4</v>
      </c>
      <c r="AF86" s="224">
        <v>1</v>
      </c>
      <c r="AG86" s="225">
        <f>+AF86</f>
        <v>1</v>
      </c>
      <c r="AH86" s="384"/>
    </row>
    <row r="87" spans="1:34" x14ac:dyDescent="0.25">
      <c r="A87" s="386"/>
      <c r="B87" s="311"/>
      <c r="C87" s="226"/>
      <c r="D87" s="226"/>
      <c r="E87" s="94"/>
      <c r="F87" s="94"/>
      <c r="G87" s="94"/>
      <c r="H87" s="94"/>
      <c r="I87" s="94"/>
      <c r="J87" s="94"/>
      <c r="K87" s="227"/>
      <c r="L87" s="47"/>
      <c r="M87" s="47"/>
      <c r="N87" s="95"/>
      <c r="O87" s="96"/>
      <c r="P87" s="97"/>
      <c r="Q87" s="97"/>
      <c r="R87" s="97"/>
      <c r="S87" s="97"/>
      <c r="T87" s="228"/>
      <c r="U87" s="98"/>
      <c r="V87" s="99"/>
      <c r="W87" s="99"/>
      <c r="X87" s="96"/>
      <c r="Y87" s="99"/>
      <c r="Z87" s="97"/>
      <c r="AA87" s="97"/>
      <c r="AB87" s="229"/>
      <c r="AC87" s="100"/>
      <c r="AD87" s="102"/>
      <c r="AE87" s="101"/>
      <c r="AF87" s="102">
        <f>AVERAGE(AF85:AF86)</f>
        <v>0.76666666666666661</v>
      </c>
      <c r="AG87" s="230"/>
      <c r="AH87" s="231"/>
    </row>
    <row r="88" spans="1:34" ht="57.75" x14ac:dyDescent="0.25">
      <c r="A88" s="386"/>
      <c r="B88" s="311"/>
      <c r="C88" s="232" t="s">
        <v>51</v>
      </c>
      <c r="D88" s="232" t="s">
        <v>92</v>
      </c>
      <c r="E88" s="233"/>
      <c r="F88" s="233"/>
      <c r="G88" s="233"/>
      <c r="H88" s="233"/>
      <c r="I88" s="233"/>
      <c r="J88" s="233"/>
      <c r="K88" s="232" t="s">
        <v>146</v>
      </c>
      <c r="L88" s="57" t="s">
        <v>222</v>
      </c>
      <c r="M88" s="57" t="s">
        <v>299</v>
      </c>
      <c r="N88" s="234"/>
      <c r="O88" s="235">
        <v>5</v>
      </c>
      <c r="P88" s="236">
        <v>1</v>
      </c>
      <c r="Q88" s="236">
        <v>0</v>
      </c>
      <c r="R88" s="236">
        <v>0</v>
      </c>
      <c r="S88" s="236">
        <v>0</v>
      </c>
      <c r="T88" s="237">
        <v>0</v>
      </c>
      <c r="U88" s="238">
        <v>6</v>
      </c>
      <c r="V88" s="239"/>
      <c r="W88" s="239"/>
      <c r="X88" s="235"/>
      <c r="Y88" s="239"/>
      <c r="Z88" s="236">
        <v>0</v>
      </c>
      <c r="AA88" s="236">
        <v>0</v>
      </c>
      <c r="AB88" s="240">
        <v>0</v>
      </c>
      <c r="AC88" s="241"/>
      <c r="AD88" s="76">
        <v>1</v>
      </c>
      <c r="AE88" s="242">
        <v>6</v>
      </c>
      <c r="AF88" s="243">
        <v>1</v>
      </c>
      <c r="AG88" s="244">
        <f>+AF88</f>
        <v>1</v>
      </c>
      <c r="AH88" s="245">
        <f>+AG88</f>
        <v>1</v>
      </c>
    </row>
    <row r="89" spans="1:34" x14ac:dyDescent="0.25">
      <c r="A89" s="386"/>
      <c r="B89" s="311"/>
      <c r="C89" s="1"/>
      <c r="D89" s="1"/>
      <c r="K89" s="1"/>
      <c r="L89" s="1"/>
      <c r="M89" s="1"/>
      <c r="N89" s="114"/>
      <c r="O89" s="115"/>
      <c r="P89" s="116"/>
      <c r="Q89" s="116"/>
      <c r="R89" s="116"/>
      <c r="S89" s="116"/>
      <c r="T89" s="161"/>
      <c r="U89" s="117"/>
      <c r="V89" s="118"/>
      <c r="W89" s="118"/>
      <c r="X89" s="115"/>
      <c r="Y89" s="118"/>
      <c r="Z89" s="97"/>
      <c r="AA89" s="97"/>
      <c r="AB89" s="62"/>
      <c r="AC89" s="62"/>
      <c r="AD89" s="76">
        <v>0</v>
      </c>
      <c r="AE89" s="119"/>
      <c r="AF89" s="120">
        <f>+AF88</f>
        <v>1</v>
      </c>
      <c r="AG89" s="62"/>
      <c r="AH89" s="62"/>
    </row>
    <row r="90" spans="1:34" ht="26.25" x14ac:dyDescent="0.25">
      <c r="A90" s="386"/>
      <c r="B90" s="312"/>
      <c r="C90" s="58"/>
      <c r="D90" s="58"/>
      <c r="K90" s="58"/>
      <c r="L90" s="58"/>
      <c r="M90" s="58"/>
      <c r="N90" s="114"/>
      <c r="O90" s="115"/>
      <c r="P90" s="116"/>
      <c r="Q90" s="116"/>
      <c r="R90" s="116"/>
      <c r="S90" s="116"/>
      <c r="T90" s="246"/>
      <c r="U90" s="117"/>
      <c r="V90" s="118"/>
      <c r="W90" s="118"/>
      <c r="X90" s="115"/>
      <c r="Y90" s="118"/>
      <c r="Z90" s="97"/>
      <c r="AA90" s="97"/>
      <c r="AB90" s="62"/>
      <c r="AC90" s="62"/>
      <c r="AD90" s="76">
        <v>0</v>
      </c>
      <c r="AE90" s="119"/>
      <c r="AF90" s="148">
        <f>+AVERAGE(AF68,AF74,AF77,AF80,AF84,AF87,AF89)</f>
        <v>0.74345238095238086</v>
      </c>
      <c r="AG90" s="62"/>
      <c r="AH90" s="62"/>
    </row>
    <row r="91" spans="1:34" ht="74.25" x14ac:dyDescent="0.25">
      <c r="A91" s="365" t="s">
        <v>30</v>
      </c>
      <c r="B91" s="310" t="s">
        <v>52</v>
      </c>
      <c r="C91" s="247" t="s">
        <v>53</v>
      </c>
      <c r="D91" s="59" t="s">
        <v>93</v>
      </c>
      <c r="E91" s="248"/>
      <c r="F91" s="248"/>
      <c r="G91" s="248"/>
      <c r="H91" s="248"/>
      <c r="I91" s="248"/>
      <c r="J91" s="248"/>
      <c r="K91" s="59" t="s">
        <v>147</v>
      </c>
      <c r="L91" s="59" t="s">
        <v>223</v>
      </c>
      <c r="M91" s="59" t="s">
        <v>300</v>
      </c>
      <c r="N91" s="249"/>
      <c r="O91" s="250">
        <v>6</v>
      </c>
      <c r="P91" s="251">
        <v>5</v>
      </c>
      <c r="Q91" s="251">
        <v>0</v>
      </c>
      <c r="R91" s="251">
        <v>0</v>
      </c>
      <c r="S91" s="251">
        <v>0</v>
      </c>
      <c r="T91" s="251">
        <v>0</v>
      </c>
      <c r="U91" s="252">
        <v>11</v>
      </c>
      <c r="V91" s="253"/>
      <c r="W91" s="253"/>
      <c r="X91" s="250"/>
      <c r="Y91" s="253"/>
      <c r="Z91" s="251">
        <v>0</v>
      </c>
      <c r="AA91" s="251">
        <v>0</v>
      </c>
      <c r="AB91" s="254">
        <v>0</v>
      </c>
      <c r="AC91" s="255"/>
      <c r="AD91" s="76">
        <v>1</v>
      </c>
      <c r="AE91" s="256">
        <f t="shared" si="8"/>
        <v>11</v>
      </c>
      <c r="AF91" s="257">
        <v>1</v>
      </c>
      <c r="AG91" s="258">
        <f>+AF91</f>
        <v>1</v>
      </c>
      <c r="AH91" s="259">
        <f>+AG91</f>
        <v>1</v>
      </c>
    </row>
    <row r="92" spans="1:34" x14ac:dyDescent="0.25">
      <c r="A92" s="365"/>
      <c r="B92" s="311"/>
      <c r="C92" s="1"/>
      <c r="D92" s="1"/>
      <c r="K92" s="1"/>
      <c r="L92" s="1"/>
      <c r="M92" s="1"/>
      <c r="N92" s="114"/>
      <c r="O92" s="115"/>
      <c r="P92" s="116"/>
      <c r="Q92" s="116"/>
      <c r="R92" s="116"/>
      <c r="S92" s="116"/>
      <c r="T92" s="116"/>
      <c r="U92" s="117"/>
      <c r="V92" s="118"/>
      <c r="W92" s="118"/>
      <c r="X92" s="115"/>
      <c r="Y92" s="118"/>
      <c r="Z92" s="97"/>
      <c r="AA92" s="97"/>
      <c r="AB92" s="62"/>
      <c r="AC92" s="62"/>
      <c r="AD92" s="76">
        <v>0</v>
      </c>
      <c r="AE92" s="119"/>
      <c r="AF92" s="120">
        <f>AVERAGE(AF91)</f>
        <v>1</v>
      </c>
      <c r="AG92" s="62"/>
      <c r="AH92" s="62"/>
    </row>
    <row r="93" spans="1:34" ht="66" x14ac:dyDescent="0.25">
      <c r="A93" s="365"/>
      <c r="B93" s="311"/>
      <c r="C93" s="366" t="s">
        <v>54</v>
      </c>
      <c r="D93" s="60" t="s">
        <v>94</v>
      </c>
      <c r="E93" s="260"/>
      <c r="F93" s="260"/>
      <c r="G93" s="260"/>
      <c r="H93" s="260"/>
      <c r="I93" s="260"/>
      <c r="J93" s="260"/>
      <c r="K93" s="60" t="s">
        <v>148</v>
      </c>
      <c r="L93" s="60" t="s">
        <v>224</v>
      </c>
      <c r="M93" s="60" t="s">
        <v>301</v>
      </c>
      <c r="N93" s="261"/>
      <c r="O93" s="262">
        <v>150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4">
        <f t="shared" si="6"/>
        <v>0</v>
      </c>
      <c r="V93" s="265"/>
      <c r="W93" s="265"/>
      <c r="X93" s="262"/>
      <c r="Y93" s="265"/>
      <c r="Z93" s="263">
        <v>0</v>
      </c>
      <c r="AA93" s="263">
        <v>0</v>
      </c>
      <c r="AB93" s="266">
        <v>0</v>
      </c>
      <c r="AC93" s="267">
        <v>200</v>
      </c>
      <c r="AD93" s="76">
        <v>1</v>
      </c>
      <c r="AE93" s="268">
        <f t="shared" si="8"/>
        <v>0</v>
      </c>
      <c r="AF93" s="269">
        <v>1</v>
      </c>
      <c r="AG93" s="270">
        <f>+AF93</f>
        <v>1</v>
      </c>
      <c r="AH93" s="270">
        <f>+AG93</f>
        <v>1</v>
      </c>
    </row>
    <row r="94" spans="1:34" ht="41.25" x14ac:dyDescent="0.25">
      <c r="A94" s="365"/>
      <c r="B94" s="311"/>
      <c r="C94" s="367"/>
      <c r="D94" s="366" t="s">
        <v>95</v>
      </c>
      <c r="E94" s="260"/>
      <c r="F94" s="260"/>
      <c r="G94" s="260"/>
      <c r="H94" s="260"/>
      <c r="I94" s="260"/>
      <c r="J94" s="260"/>
      <c r="K94" s="366" t="s">
        <v>149</v>
      </c>
      <c r="L94" s="366" t="s">
        <v>225</v>
      </c>
      <c r="M94" s="60" t="s">
        <v>302</v>
      </c>
      <c r="N94" s="261"/>
      <c r="O94" s="262">
        <v>10</v>
      </c>
      <c r="P94" s="263">
        <v>1</v>
      </c>
      <c r="Q94" s="263">
        <v>0</v>
      </c>
      <c r="R94" s="271">
        <v>1</v>
      </c>
      <c r="S94" s="263">
        <v>0</v>
      </c>
      <c r="T94" s="263">
        <v>0</v>
      </c>
      <c r="U94" s="264">
        <f t="shared" si="6"/>
        <v>2</v>
      </c>
      <c r="V94" s="265"/>
      <c r="W94" s="265"/>
      <c r="X94" s="262"/>
      <c r="Y94" s="265"/>
      <c r="Z94" s="263">
        <v>0</v>
      </c>
      <c r="AA94" s="263">
        <v>0</v>
      </c>
      <c r="AB94" s="266">
        <v>0</v>
      </c>
      <c r="AC94" s="267">
        <v>8</v>
      </c>
      <c r="AD94" s="76">
        <v>1</v>
      </c>
      <c r="AE94" s="268">
        <f>+U94+Z94+AA94+AC94</f>
        <v>10</v>
      </c>
      <c r="AF94" s="269">
        <f>+AE94/O94</f>
        <v>1</v>
      </c>
      <c r="AG94" s="373">
        <f>+AVERAGE(AF94:AF95)</f>
        <v>1</v>
      </c>
      <c r="AH94" s="373">
        <f>+AG94</f>
        <v>1</v>
      </c>
    </row>
    <row r="95" spans="1:34" ht="41.25" x14ac:dyDescent="0.25">
      <c r="A95" s="365"/>
      <c r="B95" s="311"/>
      <c r="C95" s="367"/>
      <c r="D95" s="368"/>
      <c r="E95" s="260"/>
      <c r="F95" s="260"/>
      <c r="G95" s="260"/>
      <c r="H95" s="260"/>
      <c r="I95" s="260"/>
      <c r="J95" s="260"/>
      <c r="K95" s="368"/>
      <c r="L95" s="368"/>
      <c r="M95" s="60" t="s">
        <v>302</v>
      </c>
      <c r="N95" s="261"/>
      <c r="O95" s="262">
        <v>10</v>
      </c>
      <c r="P95" s="263">
        <v>1</v>
      </c>
      <c r="Q95" s="263">
        <v>0</v>
      </c>
      <c r="R95" s="271">
        <v>1</v>
      </c>
      <c r="S95" s="263">
        <v>0</v>
      </c>
      <c r="T95" s="263">
        <v>0</v>
      </c>
      <c r="U95" s="264">
        <f t="shared" si="6"/>
        <v>2</v>
      </c>
      <c r="V95" s="265"/>
      <c r="W95" s="265"/>
      <c r="X95" s="262"/>
      <c r="Y95" s="265"/>
      <c r="Z95" s="263">
        <v>0</v>
      </c>
      <c r="AA95" s="263">
        <v>0</v>
      </c>
      <c r="AB95" s="266">
        <v>0</v>
      </c>
      <c r="AC95" s="267">
        <v>10</v>
      </c>
      <c r="AD95" s="76">
        <v>0</v>
      </c>
      <c r="AE95" s="268">
        <f>+U95+Z95+AA95+AC95</f>
        <v>12</v>
      </c>
      <c r="AF95" s="269">
        <v>1</v>
      </c>
      <c r="AG95" s="374"/>
      <c r="AH95" s="374"/>
    </row>
    <row r="96" spans="1:34" ht="57.75" x14ac:dyDescent="0.25">
      <c r="A96" s="365"/>
      <c r="B96" s="311"/>
      <c r="C96" s="368"/>
      <c r="D96" s="60" t="s">
        <v>96</v>
      </c>
      <c r="E96" s="260"/>
      <c r="F96" s="260"/>
      <c r="G96" s="260"/>
      <c r="H96" s="260"/>
      <c r="I96" s="260"/>
      <c r="J96" s="260"/>
      <c r="K96" s="60" t="s">
        <v>150</v>
      </c>
      <c r="L96" s="60" t="s">
        <v>226</v>
      </c>
      <c r="M96" s="60" t="s">
        <v>303</v>
      </c>
      <c r="N96" s="261"/>
      <c r="O96" s="262">
        <v>6</v>
      </c>
      <c r="P96" s="263">
        <v>3</v>
      </c>
      <c r="Q96" s="271">
        <v>1</v>
      </c>
      <c r="R96" s="263">
        <v>0</v>
      </c>
      <c r="S96" s="263">
        <v>0</v>
      </c>
      <c r="T96" s="263">
        <v>0</v>
      </c>
      <c r="U96" s="264">
        <f t="shared" si="6"/>
        <v>4</v>
      </c>
      <c r="V96" s="265"/>
      <c r="W96" s="265"/>
      <c r="X96" s="262"/>
      <c r="Y96" s="265"/>
      <c r="Z96" s="263">
        <v>0</v>
      </c>
      <c r="AA96" s="263">
        <v>0</v>
      </c>
      <c r="AB96" s="266">
        <v>0</v>
      </c>
      <c r="AC96" s="267"/>
      <c r="AD96" s="76">
        <v>0</v>
      </c>
      <c r="AE96" s="268">
        <f t="shared" si="8"/>
        <v>4</v>
      </c>
      <c r="AF96" s="269">
        <f>+AE96/O96</f>
        <v>0.66666666666666663</v>
      </c>
      <c r="AG96" s="270">
        <f>+AF96</f>
        <v>0.66666666666666663</v>
      </c>
      <c r="AH96" s="270">
        <f>+AG96</f>
        <v>0.66666666666666663</v>
      </c>
    </row>
    <row r="97" spans="1:35" x14ac:dyDescent="0.25">
      <c r="A97" s="365"/>
      <c r="B97" s="311"/>
      <c r="C97" s="226"/>
      <c r="D97" s="227"/>
      <c r="E97" s="94"/>
      <c r="F97" s="94"/>
      <c r="G97" s="94"/>
      <c r="H97" s="94"/>
      <c r="I97" s="94"/>
      <c r="J97" s="94"/>
      <c r="K97" s="227"/>
      <c r="L97" s="47"/>
      <c r="M97" s="47"/>
      <c r="N97" s="95"/>
      <c r="O97" s="96"/>
      <c r="P97" s="97"/>
      <c r="Q97" s="272"/>
      <c r="R97" s="97"/>
      <c r="S97" s="97"/>
      <c r="T97" s="97"/>
      <c r="U97" s="98"/>
      <c r="V97" s="99"/>
      <c r="W97" s="99"/>
      <c r="X97" s="96"/>
      <c r="Y97" s="99"/>
      <c r="Z97" s="97"/>
      <c r="AA97" s="97"/>
      <c r="AB97" s="229"/>
      <c r="AC97" s="100"/>
      <c r="AD97" s="102"/>
      <c r="AE97" s="101"/>
      <c r="AF97" s="102">
        <f>AVERAGE(AF93:AF96)</f>
        <v>0.91666666666666663</v>
      </c>
      <c r="AG97" s="273"/>
      <c r="AH97" s="273"/>
      <c r="AI97" s="94"/>
    </row>
    <row r="98" spans="1:35" ht="66" x14ac:dyDescent="0.25">
      <c r="A98" s="365"/>
      <c r="B98" s="311"/>
      <c r="C98" s="375" t="s">
        <v>55</v>
      </c>
      <c r="D98" s="274" t="s">
        <v>97</v>
      </c>
      <c r="E98" s="275"/>
      <c r="F98" s="275"/>
      <c r="G98" s="275"/>
      <c r="H98" s="275"/>
      <c r="I98" s="275"/>
      <c r="J98" s="275"/>
      <c r="K98" s="274" t="s">
        <v>339</v>
      </c>
      <c r="L98" s="61" t="s">
        <v>227</v>
      </c>
      <c r="M98" s="61" t="s">
        <v>304</v>
      </c>
      <c r="N98" s="276"/>
      <c r="O98" s="277">
        <v>0.5</v>
      </c>
      <c r="P98" s="278">
        <v>17</v>
      </c>
      <c r="Q98" s="278">
        <v>0</v>
      </c>
      <c r="R98" s="278">
        <v>34</v>
      </c>
      <c r="S98" s="278">
        <v>0</v>
      </c>
      <c r="T98" s="278">
        <v>0</v>
      </c>
      <c r="U98" s="279">
        <f t="shared" si="6"/>
        <v>51</v>
      </c>
      <c r="V98" s="280"/>
      <c r="W98" s="280"/>
      <c r="X98" s="281"/>
      <c r="Y98" s="280"/>
      <c r="Z98" s="278">
        <v>0</v>
      </c>
      <c r="AA98" s="278">
        <v>0</v>
      </c>
      <c r="AB98" s="282">
        <v>0</v>
      </c>
      <c r="AC98" s="283"/>
      <c r="AD98" s="76">
        <v>1</v>
      </c>
      <c r="AE98" s="284">
        <f t="shared" si="8"/>
        <v>51</v>
      </c>
      <c r="AF98" s="285">
        <v>1</v>
      </c>
      <c r="AG98" s="286">
        <f>+AVERAGE(AF98:AF98)</f>
        <v>1</v>
      </c>
      <c r="AH98" s="286">
        <f>+AG98</f>
        <v>1</v>
      </c>
    </row>
    <row r="99" spans="1:35" ht="66" x14ac:dyDescent="0.25">
      <c r="A99" s="365"/>
      <c r="B99" s="311"/>
      <c r="C99" s="376"/>
      <c r="D99" s="274" t="s">
        <v>98</v>
      </c>
      <c r="E99" s="275"/>
      <c r="F99" s="275"/>
      <c r="G99" s="275"/>
      <c r="H99" s="275"/>
      <c r="I99" s="275"/>
      <c r="J99" s="275"/>
      <c r="K99" s="274" t="s">
        <v>151</v>
      </c>
      <c r="L99" s="61" t="s">
        <v>228</v>
      </c>
      <c r="M99" s="61" t="s">
        <v>305</v>
      </c>
      <c r="N99" s="276"/>
      <c r="O99" s="277">
        <v>1</v>
      </c>
      <c r="P99" s="287">
        <v>1</v>
      </c>
      <c r="Q99" s="287">
        <v>1</v>
      </c>
      <c r="R99" s="287">
        <v>1</v>
      </c>
      <c r="S99" s="287">
        <v>1</v>
      </c>
      <c r="T99" s="287">
        <v>1</v>
      </c>
      <c r="U99" s="279">
        <f>+T99+S99+R99+Q99+P99</f>
        <v>5</v>
      </c>
      <c r="V99" s="280"/>
      <c r="W99" s="280"/>
      <c r="X99" s="281"/>
      <c r="Y99" s="280"/>
      <c r="Z99" s="278">
        <v>0</v>
      </c>
      <c r="AA99" s="278">
        <v>0</v>
      </c>
      <c r="AB99" s="282">
        <v>0</v>
      </c>
      <c r="AC99" s="283"/>
      <c r="AD99" s="76">
        <v>1</v>
      </c>
      <c r="AE99" s="284">
        <f t="shared" si="8"/>
        <v>5</v>
      </c>
      <c r="AF99" s="285">
        <v>1</v>
      </c>
      <c r="AG99" s="286">
        <f>+AVERAGE(AF99:AF99)</f>
        <v>1</v>
      </c>
      <c r="AH99" s="286">
        <f>+AG99</f>
        <v>1</v>
      </c>
    </row>
    <row r="100" spans="1:35" ht="82.5" x14ac:dyDescent="0.25">
      <c r="A100" s="365"/>
      <c r="B100" s="311"/>
      <c r="C100" s="377"/>
      <c r="D100" s="61" t="s">
        <v>98</v>
      </c>
      <c r="E100" s="275"/>
      <c r="F100" s="275"/>
      <c r="G100" s="275"/>
      <c r="H100" s="275"/>
      <c r="I100" s="275"/>
      <c r="J100" s="275"/>
      <c r="K100" s="61" t="s">
        <v>152</v>
      </c>
      <c r="L100" s="61" t="s">
        <v>229</v>
      </c>
      <c r="M100" s="61" t="s">
        <v>306</v>
      </c>
      <c r="N100" s="276"/>
      <c r="O100" s="277">
        <v>1</v>
      </c>
      <c r="P100" s="278">
        <v>0</v>
      </c>
      <c r="Q100" s="287">
        <v>0.5</v>
      </c>
      <c r="R100" s="278">
        <v>0</v>
      </c>
      <c r="S100" s="278">
        <v>0</v>
      </c>
      <c r="T100" s="278">
        <v>0</v>
      </c>
      <c r="U100" s="279">
        <f t="shared" si="6"/>
        <v>0.5</v>
      </c>
      <c r="V100" s="280"/>
      <c r="W100" s="280"/>
      <c r="X100" s="281"/>
      <c r="Y100" s="280"/>
      <c r="Z100" s="278">
        <v>0</v>
      </c>
      <c r="AA100" s="278">
        <v>0</v>
      </c>
      <c r="AB100" s="282">
        <v>0</v>
      </c>
      <c r="AC100" s="283"/>
      <c r="AD100" s="76">
        <v>0</v>
      </c>
      <c r="AE100" s="284">
        <f t="shared" si="8"/>
        <v>0.5</v>
      </c>
      <c r="AF100" s="285">
        <f>+AE100/O100</f>
        <v>0.5</v>
      </c>
      <c r="AG100" s="288">
        <f>+AF100</f>
        <v>0.5</v>
      </c>
      <c r="AH100" s="288">
        <f>+AG100</f>
        <v>0.5</v>
      </c>
    </row>
    <row r="101" spans="1:35" x14ac:dyDescent="0.25">
      <c r="A101" s="365"/>
      <c r="B101" s="311"/>
      <c r="C101" s="226"/>
      <c r="D101" s="47"/>
      <c r="E101" s="94"/>
      <c r="F101" s="94"/>
      <c r="G101" s="94"/>
      <c r="H101" s="94"/>
      <c r="I101" s="94"/>
      <c r="J101" s="94"/>
      <c r="K101" s="47"/>
      <c r="L101" s="47"/>
      <c r="M101" s="47"/>
      <c r="N101" s="95"/>
      <c r="O101" s="289"/>
      <c r="P101" s="97"/>
      <c r="Q101" s="290"/>
      <c r="R101" s="97"/>
      <c r="S101" s="97"/>
      <c r="T101" s="97"/>
      <c r="U101" s="98"/>
      <c r="V101" s="99"/>
      <c r="W101" s="99"/>
      <c r="X101" s="96"/>
      <c r="Y101" s="99"/>
      <c r="Z101" s="97"/>
      <c r="AA101" s="97"/>
      <c r="AB101" s="229"/>
      <c r="AC101" s="100"/>
      <c r="AD101" s="102"/>
      <c r="AE101" s="101"/>
      <c r="AF101" s="102">
        <f>AVERAGE(AF98:AF100)</f>
        <v>0.83333333333333337</v>
      </c>
      <c r="AG101" s="230"/>
      <c r="AH101" s="230"/>
    </row>
    <row r="102" spans="1:35" ht="74.25" x14ac:dyDescent="0.25">
      <c r="A102" s="365"/>
      <c r="B102" s="311"/>
      <c r="C102" s="310" t="s">
        <v>56</v>
      </c>
      <c r="D102" s="1" t="s">
        <v>56</v>
      </c>
      <c r="K102" s="1" t="s">
        <v>153</v>
      </c>
      <c r="L102" s="1" t="s">
        <v>230</v>
      </c>
      <c r="M102" s="1" t="s">
        <v>307</v>
      </c>
      <c r="N102" s="114"/>
      <c r="O102" s="291">
        <v>0.5</v>
      </c>
      <c r="P102" s="116">
        <v>0</v>
      </c>
      <c r="Q102" s="116">
        <v>0</v>
      </c>
      <c r="R102" s="116">
        <v>0</v>
      </c>
      <c r="S102" s="292">
        <v>0.25</v>
      </c>
      <c r="T102" s="116">
        <v>0</v>
      </c>
      <c r="U102" s="117">
        <f t="shared" si="6"/>
        <v>0.25</v>
      </c>
      <c r="V102" s="118"/>
      <c r="W102" s="118"/>
      <c r="X102" s="115"/>
      <c r="Y102" s="118"/>
      <c r="Z102" s="97">
        <v>0</v>
      </c>
      <c r="AA102" s="97">
        <v>0</v>
      </c>
      <c r="AB102" s="293">
        <v>0</v>
      </c>
      <c r="AC102" s="62"/>
      <c r="AD102" s="76">
        <v>0</v>
      </c>
      <c r="AE102" s="119">
        <f t="shared" si="8"/>
        <v>0.25</v>
      </c>
      <c r="AF102" s="120">
        <f>+AE102/O102</f>
        <v>0.5</v>
      </c>
      <c r="AG102" s="294">
        <f>+AF102</f>
        <v>0.5</v>
      </c>
      <c r="AH102" s="294">
        <f>+AG102</f>
        <v>0.5</v>
      </c>
    </row>
    <row r="103" spans="1:35" ht="66" x14ac:dyDescent="0.25">
      <c r="A103" s="365"/>
      <c r="B103" s="311"/>
      <c r="C103" s="311"/>
      <c r="D103" s="1" t="s">
        <v>99</v>
      </c>
      <c r="K103" s="1" t="s">
        <v>154</v>
      </c>
      <c r="L103" s="1" t="s">
        <v>231</v>
      </c>
      <c r="M103" s="1" t="s">
        <v>308</v>
      </c>
      <c r="N103" s="114"/>
      <c r="O103" s="117">
        <v>20</v>
      </c>
      <c r="P103" s="116">
        <v>0</v>
      </c>
      <c r="Q103" s="116">
        <v>0</v>
      </c>
      <c r="R103" s="116">
        <v>16</v>
      </c>
      <c r="S103" s="116">
        <v>0</v>
      </c>
      <c r="T103" s="116">
        <v>0</v>
      </c>
      <c r="U103" s="117">
        <f t="shared" si="6"/>
        <v>16</v>
      </c>
      <c r="V103" s="118"/>
      <c r="W103" s="118"/>
      <c r="X103" s="115"/>
      <c r="Y103" s="118"/>
      <c r="Z103" s="97">
        <v>0</v>
      </c>
      <c r="AA103" s="97">
        <v>0</v>
      </c>
      <c r="AB103" s="295">
        <v>0</v>
      </c>
      <c r="AC103" s="62"/>
      <c r="AD103" s="76">
        <v>0</v>
      </c>
      <c r="AE103" s="119">
        <f t="shared" si="8"/>
        <v>16</v>
      </c>
      <c r="AF103" s="120">
        <f>+AE103/O103</f>
        <v>0.8</v>
      </c>
      <c r="AG103" s="294">
        <f>+AF103</f>
        <v>0.8</v>
      </c>
      <c r="AH103" s="294">
        <f t="shared" ref="AH103:AH104" si="10">+AG103</f>
        <v>0.8</v>
      </c>
    </row>
    <row r="104" spans="1:35" ht="49.5" x14ac:dyDescent="0.25">
      <c r="A104" s="365"/>
      <c r="B104" s="312"/>
      <c r="C104" s="312"/>
      <c r="D104" s="1" t="s">
        <v>100</v>
      </c>
      <c r="K104" s="1" t="s">
        <v>155</v>
      </c>
      <c r="L104" s="1" t="s">
        <v>232</v>
      </c>
      <c r="M104" s="1" t="s">
        <v>309</v>
      </c>
      <c r="N104" s="114"/>
      <c r="O104" s="291">
        <v>1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7">
        <f t="shared" si="6"/>
        <v>0</v>
      </c>
      <c r="V104" s="118"/>
      <c r="W104" s="118"/>
      <c r="X104" s="115"/>
      <c r="Y104" s="118"/>
      <c r="Z104" s="97">
        <v>0</v>
      </c>
      <c r="AA104" s="97">
        <v>0</v>
      </c>
      <c r="AB104" s="295">
        <v>0</v>
      </c>
      <c r="AC104" s="62"/>
      <c r="AD104" s="76">
        <v>0</v>
      </c>
      <c r="AE104" s="119">
        <f t="shared" si="8"/>
        <v>0</v>
      </c>
      <c r="AF104" s="120">
        <f>+AE104/O104</f>
        <v>0</v>
      </c>
      <c r="AG104" s="294">
        <f>+AF104</f>
        <v>0</v>
      </c>
      <c r="AH104" s="294">
        <f t="shared" si="10"/>
        <v>0</v>
      </c>
    </row>
    <row r="105" spans="1:35" x14ac:dyDescent="0.25">
      <c r="A105" s="365"/>
      <c r="B105" s="63"/>
      <c r="C105" s="63"/>
      <c r="D105" s="63"/>
      <c r="K105" s="63"/>
      <c r="L105" s="62"/>
      <c r="M105" s="63"/>
      <c r="N105" s="114"/>
      <c r="O105" s="114"/>
      <c r="P105" s="296"/>
      <c r="Q105" s="296"/>
      <c r="R105" s="296"/>
      <c r="S105" s="296"/>
      <c r="T105" s="297"/>
      <c r="U105" s="114"/>
      <c r="V105" s="62"/>
      <c r="W105" s="62"/>
      <c r="X105" s="114"/>
      <c r="Y105" s="62"/>
      <c r="Z105" s="298"/>
      <c r="AA105" s="298"/>
      <c r="AB105" s="62"/>
      <c r="AC105" s="62"/>
      <c r="AD105" s="76">
        <v>0</v>
      </c>
      <c r="AE105" s="119"/>
      <c r="AF105" s="120">
        <f>AVERAGE(AF102:AF104)</f>
        <v>0.43333333333333335</v>
      </c>
      <c r="AG105" s="62"/>
      <c r="AH105" s="62"/>
    </row>
    <row r="106" spans="1:35" ht="26.25" x14ac:dyDescent="0.25">
      <c r="A106" s="365"/>
      <c r="B106" s="63"/>
      <c r="C106" s="63"/>
      <c r="D106" s="63"/>
      <c r="K106" s="63"/>
      <c r="L106" s="62"/>
      <c r="M106" s="63"/>
      <c r="N106" s="114"/>
      <c r="O106" s="114"/>
      <c r="P106" s="296"/>
      <c r="Q106" s="296"/>
      <c r="R106" s="296"/>
      <c r="S106" s="296"/>
      <c r="T106" s="297"/>
      <c r="U106" s="114"/>
      <c r="V106" s="62"/>
      <c r="W106" s="62"/>
      <c r="X106" s="114"/>
      <c r="Y106" s="62"/>
      <c r="Z106" s="298"/>
      <c r="AA106" s="298"/>
      <c r="AB106" s="62"/>
      <c r="AC106" s="62"/>
      <c r="AD106" s="76">
        <v>0</v>
      </c>
      <c r="AE106" s="119"/>
      <c r="AF106" s="148">
        <f>+AVERAGE(AF92,AF97,AF101,AF105)</f>
        <v>0.79583333333333339</v>
      </c>
      <c r="AG106" s="62"/>
      <c r="AH106" s="62"/>
    </row>
    <row r="107" spans="1:35" x14ac:dyDescent="0.25">
      <c r="AF107" s="300"/>
    </row>
  </sheetData>
  <autoFilter ref="A1:AI106"/>
  <mergeCells count="156">
    <mergeCell ref="A91:A106"/>
    <mergeCell ref="B91:B104"/>
    <mergeCell ref="C93:C96"/>
    <mergeCell ref="D94:D95"/>
    <mergeCell ref="K94:K95"/>
    <mergeCell ref="AH75:AH76"/>
    <mergeCell ref="C78:C79"/>
    <mergeCell ref="D78:D79"/>
    <mergeCell ref="K78:K79"/>
    <mergeCell ref="L78:L79"/>
    <mergeCell ref="AG78:AG79"/>
    <mergeCell ref="AH78:AH79"/>
    <mergeCell ref="L94:L95"/>
    <mergeCell ref="AG94:AG95"/>
    <mergeCell ref="AH94:AH95"/>
    <mergeCell ref="C98:C100"/>
    <mergeCell ref="C102:C104"/>
    <mergeCell ref="AG81:AG83"/>
    <mergeCell ref="AH81:AH83"/>
    <mergeCell ref="C85:C86"/>
    <mergeCell ref="D85:D86"/>
    <mergeCell ref="AH85:AH86"/>
    <mergeCell ref="A62:A90"/>
    <mergeCell ref="B81:B90"/>
    <mergeCell ref="K66:K67"/>
    <mergeCell ref="AG66:AG67"/>
    <mergeCell ref="B69:B80"/>
    <mergeCell ref="C69:C73"/>
    <mergeCell ref="D70:D71"/>
    <mergeCell ref="AH70:AH71"/>
    <mergeCell ref="C75:C76"/>
    <mergeCell ref="D75:D76"/>
    <mergeCell ref="B62:B67"/>
    <mergeCell ref="C62:C67"/>
    <mergeCell ref="D62:D67"/>
    <mergeCell ref="K62:K64"/>
    <mergeCell ref="C81:C83"/>
    <mergeCell ref="D81:D83"/>
    <mergeCell ref="K81:K83"/>
    <mergeCell ref="AG62:AG64"/>
    <mergeCell ref="AH62:AH67"/>
    <mergeCell ref="B38:B61"/>
    <mergeCell ref="C38:C41"/>
    <mergeCell ref="D38:D39"/>
    <mergeCell ref="K38:K39"/>
    <mergeCell ref="AG38:AG39"/>
    <mergeCell ref="AH38:AH39"/>
    <mergeCell ref="D40:D41"/>
    <mergeCell ref="AH40:AH41"/>
    <mergeCell ref="C45:C49"/>
    <mergeCell ref="D45:D46"/>
    <mergeCell ref="K45:K46"/>
    <mergeCell ref="AG45:AG46"/>
    <mergeCell ref="AH45:AH46"/>
    <mergeCell ref="C51:C55"/>
    <mergeCell ref="D52:D53"/>
    <mergeCell ref="K52:K53"/>
    <mergeCell ref="AG52:AG53"/>
    <mergeCell ref="AH52:AH53"/>
    <mergeCell ref="C57:C59"/>
    <mergeCell ref="B31:B32"/>
    <mergeCell ref="C31:C37"/>
    <mergeCell ref="D31:D32"/>
    <mergeCell ref="K31:K32"/>
    <mergeCell ref="AG31:AG32"/>
    <mergeCell ref="AH31:AH32"/>
    <mergeCell ref="B33:B34"/>
    <mergeCell ref="D33:D35"/>
    <mergeCell ref="K33:K35"/>
    <mergeCell ref="AG33:AG35"/>
    <mergeCell ref="AH33:AH35"/>
    <mergeCell ref="B35:B36"/>
    <mergeCell ref="AB30:AB31"/>
    <mergeCell ref="B25:B26"/>
    <mergeCell ref="C25:C30"/>
    <mergeCell ref="D25:D27"/>
    <mergeCell ref="K25:K26"/>
    <mergeCell ref="AG25:AG26"/>
    <mergeCell ref="AH25:AH27"/>
    <mergeCell ref="B27:B28"/>
    <mergeCell ref="B29:B30"/>
    <mergeCell ref="AH17:AH19"/>
    <mergeCell ref="B19:B20"/>
    <mergeCell ref="D20:D23"/>
    <mergeCell ref="K20:K23"/>
    <mergeCell ref="AG20:AG23"/>
    <mergeCell ref="AH20:AH23"/>
    <mergeCell ref="B21:B22"/>
    <mergeCell ref="B23:B24"/>
    <mergeCell ref="B15:B16"/>
    <mergeCell ref="D15:D16"/>
    <mergeCell ref="K15:K16"/>
    <mergeCell ref="AG15:AG16"/>
    <mergeCell ref="AH15:AH16"/>
    <mergeCell ref="B9:B10"/>
    <mergeCell ref="B11:B12"/>
    <mergeCell ref="C11:C24"/>
    <mergeCell ref="D12:D14"/>
    <mergeCell ref="K12:K14"/>
    <mergeCell ref="AG12:AG14"/>
    <mergeCell ref="B17:B18"/>
    <mergeCell ref="D17:D19"/>
    <mergeCell ref="K17:K19"/>
    <mergeCell ref="AG17:AG19"/>
    <mergeCell ref="AH5:AH7"/>
    <mergeCell ref="K6:K7"/>
    <mergeCell ref="AG6:AG7"/>
    <mergeCell ref="B7:B8"/>
    <mergeCell ref="D8:D9"/>
    <mergeCell ref="K8:K9"/>
    <mergeCell ref="AG8:AG9"/>
    <mergeCell ref="AH8:AH9"/>
    <mergeCell ref="AH12:AH14"/>
    <mergeCell ref="B13:B14"/>
    <mergeCell ref="AH1:AH2"/>
    <mergeCell ref="A3:A61"/>
    <mergeCell ref="B3:B4"/>
    <mergeCell ref="C3:C10"/>
    <mergeCell ref="D3:D4"/>
    <mergeCell ref="K3:K4"/>
    <mergeCell ref="AG3:AG4"/>
    <mergeCell ref="AH3:AH4"/>
    <mergeCell ref="Z1:Z2"/>
    <mergeCell ref="AA1:AA2"/>
    <mergeCell ref="AB1:AB2"/>
    <mergeCell ref="AC1:AC2"/>
    <mergeCell ref="AD1:AD2"/>
    <mergeCell ref="AE1:AE2"/>
    <mergeCell ref="S1:S2"/>
    <mergeCell ref="T1:T2"/>
    <mergeCell ref="U1:U2"/>
    <mergeCell ref="V1:V2"/>
    <mergeCell ref="W1:W2"/>
    <mergeCell ref="Y1:Y2"/>
    <mergeCell ref="M1:M2"/>
    <mergeCell ref="N1:N2"/>
    <mergeCell ref="B5:B6"/>
    <mergeCell ref="D5:D7"/>
    <mergeCell ref="R1:R2"/>
    <mergeCell ref="G1:G2"/>
    <mergeCell ref="H1:H2"/>
    <mergeCell ref="I1:I2"/>
    <mergeCell ref="J1:J2"/>
    <mergeCell ref="K1:K2"/>
    <mergeCell ref="L1:L2"/>
    <mergeCell ref="AF1:AF2"/>
    <mergeCell ref="AG1:AG2"/>
    <mergeCell ref="A1:A2"/>
    <mergeCell ref="B1:B2"/>
    <mergeCell ref="C1:C2"/>
    <mergeCell ref="D1:D2"/>
    <mergeCell ref="E1:E2"/>
    <mergeCell ref="F1:F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5" scale="46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W93"/>
  <sheetViews>
    <sheetView topLeftCell="R45" workbookViewId="0">
      <selection activeCell="R47" sqref="R47"/>
    </sheetView>
  </sheetViews>
  <sheetFormatPr baseColWidth="10" defaultRowHeight="15" x14ac:dyDescent="0.25"/>
  <cols>
    <col min="1" max="1" width="27.5703125" customWidth="1"/>
    <col min="2" max="2" width="17" customWidth="1"/>
    <col min="3" max="3" width="17.5703125" customWidth="1"/>
    <col min="4" max="4" width="19.85546875" customWidth="1"/>
    <col min="10" max="10" width="39.28515625" bestFit="1" customWidth="1"/>
    <col min="11" max="11" width="14.28515625" customWidth="1"/>
    <col min="14" max="14" width="20.28515625" customWidth="1"/>
    <col min="15" max="15" width="25.42578125" customWidth="1"/>
    <col min="17" max="17" width="24.28515625" customWidth="1"/>
    <col min="18" max="18" width="20.7109375" customWidth="1"/>
    <col min="21" max="21" width="19.85546875" customWidth="1"/>
    <col min="22" max="22" width="16.85546875" customWidth="1"/>
    <col min="23" max="23" width="18.7109375" customWidth="1"/>
  </cols>
  <sheetData>
    <row r="2" spans="10:23" ht="15.75" thickBot="1" x14ac:dyDescent="0.3"/>
    <row r="3" spans="10:23" ht="60.75" thickBot="1" x14ac:dyDescent="0.3">
      <c r="J3" s="387" t="s">
        <v>321</v>
      </c>
      <c r="K3" s="388"/>
      <c r="N3" s="387" t="s">
        <v>322</v>
      </c>
      <c r="O3" s="388"/>
      <c r="Q3" s="389" t="s">
        <v>323</v>
      </c>
      <c r="R3" s="390"/>
      <c r="U3" s="43" t="s">
        <v>324</v>
      </c>
      <c r="V3" s="44" t="s">
        <v>325</v>
      </c>
      <c r="W3" s="44" t="s">
        <v>326</v>
      </c>
    </row>
    <row r="4" spans="10:23" ht="30.75" thickBot="1" x14ac:dyDescent="0.3">
      <c r="J4" s="26" t="s">
        <v>0</v>
      </c>
      <c r="K4" s="28" t="s">
        <v>318</v>
      </c>
      <c r="N4" s="26" t="s">
        <v>2</v>
      </c>
      <c r="O4" s="28" t="s">
        <v>318</v>
      </c>
      <c r="Q4" s="30" t="s">
        <v>3</v>
      </c>
      <c r="R4" s="30" t="s">
        <v>318</v>
      </c>
      <c r="U4" s="36" t="s">
        <v>327</v>
      </c>
      <c r="V4" s="40" t="s">
        <v>330</v>
      </c>
      <c r="W4" s="37" t="s">
        <v>333</v>
      </c>
    </row>
    <row r="5" spans="10:23" ht="39" thickBot="1" x14ac:dyDescent="0.3">
      <c r="J5" s="23" t="str">
        <f>+'AVANCE DICIEMBRE 2018'!A3</f>
        <v>1.SUPERAR LA DESIGUALDAD</v>
      </c>
      <c r="K5" s="2">
        <f>+'AVANCE DICIEMBRE 2018'!AF61</f>
        <v>0.80048437118437121</v>
      </c>
      <c r="N5" s="22" t="str">
        <f>+'AVANCE DICIEMBRE 2018'!C3</f>
        <v>EDUCACION PARA LA GENTE DEL SIGLO XXI</v>
      </c>
      <c r="O5" s="2">
        <f>+'AVANCE DICIEMBRE 2018'!AF10</f>
        <v>0.70714285714285718</v>
      </c>
      <c r="Q5" s="31" t="str">
        <f>+'AVANCE DICIEMBRE 2018'!D3</f>
        <v>COBERTURA E INFRAESTRUCTURA</v>
      </c>
      <c r="R5" s="2">
        <f>+'AVANCE DICIEMBRE 2018'!AH3</f>
        <v>0.6</v>
      </c>
      <c r="U5" s="38" t="s">
        <v>328</v>
      </c>
      <c r="V5" s="41" t="s">
        <v>331</v>
      </c>
      <c r="W5" s="38" t="s">
        <v>334</v>
      </c>
    </row>
    <row r="6" spans="10:23" ht="45.75" thickBot="1" x14ac:dyDescent="0.3">
      <c r="J6" s="24" t="str">
        <f>+'AVANCE DICIEMBRE 2018'!A62</f>
        <v>2. ADAPTAR EL TERRITORIO PARA LA GENTE</v>
      </c>
      <c r="K6" s="2">
        <f>+'AVANCE DICIEMBRE 2018'!AF90</f>
        <v>0.74345238095238086</v>
      </c>
      <c r="N6" s="22" t="str">
        <f>+'AVANCE DICIEMBRE 2018'!C11</f>
        <v>POR UNA CARTAGENA CON EQUIDAD EN SALUD.</v>
      </c>
      <c r="O6" s="2">
        <f>+'AVANCE DICIEMBRE 2018'!AF24</f>
        <v>1.0649230769230769</v>
      </c>
      <c r="Q6" s="31" t="str">
        <f>+'AVANCE DICIEMBRE 2018'!D5</f>
        <v>LA CALIDAD DIGNIFICA</v>
      </c>
      <c r="R6" s="2">
        <f>+'AVANCE DICIEMBRE 2018'!AH5</f>
        <v>1</v>
      </c>
      <c r="U6" s="39" t="s">
        <v>329</v>
      </c>
      <c r="V6" s="42" t="s">
        <v>332</v>
      </c>
      <c r="W6" s="38" t="s">
        <v>335</v>
      </c>
    </row>
    <row r="7" spans="10:23" ht="45" x14ac:dyDescent="0.25">
      <c r="J7" s="25" t="str">
        <f>+'AVANCE DICIEMBRE 2018'!A91</f>
        <v>3.  CONSTRUIR CIUDADANIA Y FORTALECER LA INSTITUCIONALIDAD</v>
      </c>
      <c r="K7" s="2">
        <f>+'AVANCE DICIEMBRE 2018'!AF106</f>
        <v>0.79583333333333339</v>
      </c>
      <c r="N7" s="22" t="str">
        <f>+'AVANCE DICIEMBRE 2018'!C25</f>
        <v>CIUDAD Y DEPORTE.</v>
      </c>
      <c r="O7" s="2">
        <f>+'AVANCE DICIEMBRE 2018'!AF30</f>
        <v>0.65</v>
      </c>
      <c r="Q7" s="31" t="str">
        <f>+'AVANCE DICIEMBRE 2018'!D8</f>
        <v>EDUCACION SUPERIOR: JOVENES FORMADOS CON CALIDAD</v>
      </c>
      <c r="R7" s="2">
        <f>+'AVANCE DICIEMBRE 2018'!AH8</f>
        <v>0.375</v>
      </c>
    </row>
    <row r="8" spans="10:23" ht="30" x14ac:dyDescent="0.25">
      <c r="J8" s="27" t="s">
        <v>317</v>
      </c>
      <c r="K8" s="29">
        <f>AVERAGE(K5:K7)</f>
        <v>0.77992336182336175</v>
      </c>
      <c r="N8" s="22" t="str">
        <f>+'AVANCE DICIEMBRE 2018'!C31</f>
        <v>CULTURA.</v>
      </c>
      <c r="O8" s="2">
        <f>+'AVANCE DICIEMBRE 2018'!AF37</f>
        <v>0.58333333333333337</v>
      </c>
      <c r="Q8" s="31" t="str">
        <f>+'AVANCE DICIEMBRE 2018'!D11</f>
        <v>VIGILANCIA EN LA SALUD PUBLICA</v>
      </c>
      <c r="R8" s="2">
        <f>+'AVANCE DICIEMBRE 2018'!AH11</f>
        <v>1</v>
      </c>
    </row>
    <row r="9" spans="10:23" ht="90" x14ac:dyDescent="0.25">
      <c r="N9" s="22" t="str">
        <f>+'AVANCE DICIEMBRE 2018'!C38</f>
        <v>INFANCIA, NIÑEZ Y ADOLECENCIA FELIZ Y PROTEGIDA</v>
      </c>
      <c r="O9" s="2">
        <f>+'AVANCE DICIEMBRE 2018'!AF42</f>
        <v>1</v>
      </c>
      <c r="Q9" s="31" t="str">
        <f>+'AVANCE DICIEMBRE 2018'!D12</f>
        <v>GARANTÍA DE LOS DEBERES Y DERECHOS DE LOS GRUPOS POBLACIONALES VULNERABLES DE LA LOCALIDAD</v>
      </c>
      <c r="R9" s="2">
        <f>+'AVANCE DICIEMBRE 2018'!AH12</f>
        <v>0.94799999999999995</v>
      </c>
    </row>
    <row r="10" spans="10:23" ht="45" x14ac:dyDescent="0.25">
      <c r="N10" s="22" t="str">
        <f>+'AVANCE DICIEMBRE 2018'!C43</f>
        <v>JOVENES  CON ESPERANZA Y FUTURO.</v>
      </c>
      <c r="O10" s="2">
        <f>+'AVANCE DICIEMBRE 2018'!AF44</f>
        <v>1</v>
      </c>
      <c r="Q10" s="31" t="str">
        <f>+'AVANCE DICIEMBRE 2018'!D15</f>
        <v>CONVIVENCIA SOCIAL Y SALUD MENTAL EN LA LOCALIDAD</v>
      </c>
      <c r="R10" s="2">
        <f>+'AVANCE DICIEMBRE 2018'!AH15</f>
        <v>1.5</v>
      </c>
    </row>
    <row r="11" spans="10:23" ht="60" x14ac:dyDescent="0.25">
      <c r="N11" s="22" t="str">
        <f>+'AVANCE DICIEMBRE 2018'!C45</f>
        <v>1. MUJERES EN PLENO GOCE EFECTIVO DE SUS DERECHOS</v>
      </c>
      <c r="O11" s="2">
        <f>+'AVANCE DICIEMBRE 2018'!AF50</f>
        <v>0.875</v>
      </c>
      <c r="Q11" s="31" t="str">
        <f>+'AVANCE DICIEMBRE 2018'!D17</f>
        <v>SEXUALIDAD, DERECHOS SEXUALES Y REPRODUCTIVOS EN LA LOCALIDAD</v>
      </c>
      <c r="R11" s="2">
        <f>+'AVANCE DICIEMBRE 2018'!AH17</f>
        <v>1</v>
      </c>
    </row>
    <row r="12" spans="10:23" ht="90" x14ac:dyDescent="0.25">
      <c r="N12" s="22" t="str">
        <f>+'AVANCE DICIEMBRE 2018'!C51</f>
        <v>GENTE DE ESPECIAL PROTECCION CONSTITUCIONAL RECONOCIDAS, EMPODERADAS Y RESPETADAS.</v>
      </c>
      <c r="O12" s="2">
        <f>+'AVANCE DICIEMBRE 2018'!AF56</f>
        <v>0.67999999999999994</v>
      </c>
      <c r="Q12" s="31" t="str">
        <f>+'AVANCE DICIEMBRE 2018'!D20</f>
        <v>PROMOCION Y PREVENCION EN SALUD DE LAS MUJER  EN LA LOCALIDAD</v>
      </c>
      <c r="R12" s="2">
        <f>+'AVANCE DICIEMBRE 2018'!AH20</f>
        <v>1</v>
      </c>
    </row>
    <row r="13" spans="10:23" ht="30" x14ac:dyDescent="0.25">
      <c r="N13" s="22" t="str">
        <f>+'AVANCE DICIEMBRE 2018'!C57</f>
        <v>AÑOS DORADOS Y BRILLANTES</v>
      </c>
      <c r="O13" s="2">
        <f>+'AVANCE DICIEMBRE 2018'!AF60</f>
        <v>0.44444444444444442</v>
      </c>
      <c r="Q13" s="31" t="str">
        <f>+'AVANCE DICIEMBRE 2018'!D25</f>
        <v>HABITOS Y   ESTILOS DE  VIDA SALUDABLE</v>
      </c>
      <c r="R13" s="2">
        <f>+'AVANCE DICIEMBRE 2018'!AH25</f>
        <v>0.5</v>
      </c>
    </row>
    <row r="14" spans="10:23" ht="45" x14ac:dyDescent="0.25">
      <c r="N14" s="22" t="str">
        <f>+'AVANCE DICIEMBRE 2018'!C62</f>
        <v>1. ALHCN COMUNIDAD
PARA INVERTIR</v>
      </c>
      <c r="O14" s="2">
        <f>+'AVANCE DICIEMBRE 2018'!AF68</f>
        <v>1</v>
      </c>
      <c r="Q14" s="31" t="str">
        <f>+'AVANCE DICIEMBRE 2018'!D28</f>
        <v>INFRAESTRUCTURA DEPORTIVA</v>
      </c>
      <c r="R14" s="2">
        <f>+'AVANCE DICIEMBRE 2018'!AH28</f>
        <v>1</v>
      </c>
    </row>
    <row r="15" spans="10:23" ht="75" x14ac:dyDescent="0.25">
      <c r="N15" s="22" t="str">
        <f>+'AVANCE DICIEMBRE 2018'!C69</f>
        <v>EDUCACION Y CONTROL AMBIENTAL. (Localidad histórica y del Caribe norte)</v>
      </c>
      <c r="O15" s="2">
        <f>+'AVANCE DICIEMBRE 2018'!AF74</f>
        <v>0.93333333333333324</v>
      </c>
      <c r="Q15" s="31" t="str">
        <f>+'AVANCE DICIEMBRE 2018'!D29</f>
        <v>DEPORTE SOCIAL COMUNITARIO</v>
      </c>
      <c r="R15" s="2">
        <f>+'AVANCE DICIEMBRE 2018'!AH29</f>
        <v>0</v>
      </c>
    </row>
    <row r="16" spans="10:23" ht="30" x14ac:dyDescent="0.25">
      <c r="N16" s="22" t="str">
        <f>+'AVANCE DICIEMBRE 2018'!C75</f>
        <v xml:space="preserve">TERRITORIO VERDE Y RIQUEZA HIDRICA. </v>
      </c>
      <c r="O16" s="2">
        <f>+'AVANCE DICIEMBRE 2018'!AF77</f>
        <v>0.9</v>
      </c>
      <c r="Q16" s="31" t="str">
        <f>+'AVANCE DICIEMBRE 2018'!D31</f>
        <v>PATRIMONIO, IDENTIDAD Y MEMORIA</v>
      </c>
      <c r="R16" s="2">
        <f>+'AVANCE DICIEMBRE 2018'!AH31</f>
        <v>0.75</v>
      </c>
    </row>
    <row r="17" spans="14:18" ht="30" x14ac:dyDescent="0.25">
      <c r="N17" s="22" t="str">
        <f>+'AVANCE DICIEMBRE 2018'!C78</f>
        <v>GESTION DE RIESGO.</v>
      </c>
      <c r="O17" s="2">
        <f>+'AVANCE DICIEMBRE 2018'!AF80</f>
        <v>0.16666666666666666</v>
      </c>
      <c r="Q17" s="31" t="str">
        <f>+'AVANCE DICIEMBRE 2018'!D33</f>
        <v xml:space="preserve">FOMENTO ARTE Y CULTURA PARA LA VIDA </v>
      </c>
      <c r="R17" s="2">
        <f>+'AVANCE DICIEMBRE 2018'!AH33</f>
        <v>0.66666666666666663</v>
      </c>
    </row>
    <row r="18" spans="14:18" ht="75" x14ac:dyDescent="0.25">
      <c r="N18" s="22" t="str">
        <f>+'AVANCE DICIEMBRE 2018'!C81</f>
        <v>ESPACIO PÚBLICO Y MOVILIDAD PARA LA GENTE</v>
      </c>
      <c r="O18" s="2">
        <f>+'AVANCE DICIEMBRE 2018'!AF84</f>
        <v>0.4375</v>
      </c>
      <c r="Q18" s="31" t="str">
        <f>+'AVANCE DICIEMBRE 2018'!D36</f>
        <v>FORTALECER LA INSTITUCIONALIDAD CULTURAL Y PARTICIPACION CIUDADANA</v>
      </c>
      <c r="R18" s="2">
        <f>+'AVANCE DICIEMBRE 2018'!AH36</f>
        <v>0</v>
      </c>
    </row>
    <row r="19" spans="14:18" ht="60" x14ac:dyDescent="0.25">
      <c r="N19" s="22" t="str">
        <f>+'AVANCE DICIEMBRE 2018'!C85</f>
        <v>DESARROLLO URBANO PARA LA COMPETITIVIDAD</v>
      </c>
      <c r="O19" s="2">
        <f>+'AVANCE DICIEMBRE 2018'!AF87</f>
        <v>0.76666666666666661</v>
      </c>
      <c r="Q19" s="31" t="str">
        <f>+'AVANCE DICIEMBRE 2018'!D38</f>
        <v>PRIMERA INFANCIA FELIZ Y PROTEGIDA EN LA LOCALIDAD HISTORICA Y DEL CARIBE NORTE.</v>
      </c>
      <c r="R19" s="2">
        <f>+'AVANCE DICIEMBRE 2018'!AH38</f>
        <v>1</v>
      </c>
    </row>
    <row r="20" spans="14:18" ht="75" x14ac:dyDescent="0.25">
      <c r="N20" s="22" t="str">
        <f>+'AVANCE DICIEMBRE 2018'!C88</f>
        <v>VIVIENDA Y SERVICIOS PUBLICOS</v>
      </c>
      <c r="O20" s="2">
        <f>+'AVANCE DICIEMBRE 2018'!AF89</f>
        <v>1</v>
      </c>
      <c r="Q20" s="31" t="str">
        <f>+'AVANCE DICIEMBRE 2018'!D40</f>
        <v>NIÑEZ Y ADOLESCENCIA FELIZ CON ESPACIOS PARA LA PROMOCIÓN, PROTECCIÓN Y GARANTIA DE DERECHOS</v>
      </c>
      <c r="R20" s="2">
        <f>+'AVANCE DICIEMBRE 2018'!AH40</f>
        <v>1</v>
      </c>
    </row>
    <row r="21" spans="14:18" ht="45" x14ac:dyDescent="0.25">
      <c r="N21" s="22" t="str">
        <f>+'AVANCE DICIEMBRE 2018'!C91</f>
        <v>CARTAGENA SIN MIEDO.</v>
      </c>
      <c r="O21" s="2">
        <f>+'AVANCE DICIEMBRE 2018'!AF92</f>
        <v>1</v>
      </c>
      <c r="Q21" s="31" t="str">
        <f>+'AVANCE DICIEMBRE 2018'!D43</f>
        <v>JOVENES GENERANDO ESPACIO DE PARTICIPACION SOCIAL.</v>
      </c>
      <c r="R21" s="2">
        <f>+'AVANCE DICIEMBRE 2018'!AH43</f>
        <v>1</v>
      </c>
    </row>
    <row r="22" spans="14:18" ht="45" x14ac:dyDescent="0.25">
      <c r="N22" s="22" t="str">
        <f>+'AVANCE DICIEMBRE 2018'!C93</f>
        <v>CULTURA CIUDADANIA Y PAZ.</v>
      </c>
      <c r="O22" s="2">
        <f>+'AVANCE DICIEMBRE 2018'!AF97</f>
        <v>0.91666666666666663</v>
      </c>
      <c r="Q22" s="31" t="str">
        <f>+'AVANCE DICIEMBRE 2018'!D45</f>
        <v>UNA VIDA LIBRE DE VIOLENCIA PARA LAS MUJERES</v>
      </c>
      <c r="R22" s="2">
        <f>+'AVANCE DICIEMBRE 2018'!AH45</f>
        <v>1</v>
      </c>
    </row>
    <row r="23" spans="14:18" ht="60" x14ac:dyDescent="0.25">
      <c r="N23" s="22" t="str">
        <f>+'AVANCE DICIEMBRE 2018'!C98</f>
        <v>PARTICIPACION Y FORTALECIMIENTO A LA DESCENTRALIZACION</v>
      </c>
      <c r="O23" s="2">
        <f>+'AVANCE DICIEMBRE 2018'!AF101</f>
        <v>0.83333333333333337</v>
      </c>
      <c r="Q23" s="31" t="str">
        <f>+'AVANCE DICIEMBRE 2018'!D47</f>
        <v>MUJERES GENERANDO ESPACIOS DE PARTICIPACION CIUADANA</v>
      </c>
      <c r="R23" s="2">
        <f>+'AVANCE DICIEMBRE 2018'!AH47</f>
        <v>0.5</v>
      </c>
    </row>
    <row r="24" spans="14:18" ht="60" x14ac:dyDescent="0.25">
      <c r="N24" s="22" t="str">
        <f>+'AVANCE DICIEMBRE 2018'!C102</f>
        <v>GESTION PÚBLICA LOCAL TRANSPARENTE</v>
      </c>
      <c r="O24" s="2">
        <f>+'AVANCE DICIEMBRE 2018'!AF105</f>
        <v>0.43333333333333335</v>
      </c>
      <c r="Q24" s="31" t="str">
        <f>+'AVANCE DICIEMBRE 2018'!D48</f>
        <v>LAS MUJERES DECIDIMOS SOBRE NUESTROS CUERPOS. SALUD SEXUAL Y REPRODUCTIVA.</v>
      </c>
      <c r="R24" s="2">
        <f>+'AVANCE DICIEMBRE 2018'!AH48</f>
        <v>0.875</v>
      </c>
    </row>
    <row r="25" spans="14:18" ht="30" x14ac:dyDescent="0.25">
      <c r="Q25" s="31" t="str">
        <f>+'AVANCE DICIEMBRE 2018'!D49</f>
        <v>LOCALIDAD LIBRE DE CULTURA MACHISTA.</v>
      </c>
      <c r="R25" s="2">
        <f>+'AVANCE DICIEMBRE 2018'!AH49</f>
        <v>1</v>
      </c>
    </row>
    <row r="26" spans="14:18" ht="30" x14ac:dyDescent="0.25">
      <c r="Q26" s="31" t="str">
        <f>+'AVANCE DICIEMBRE 2018'!D51</f>
        <v>PRIMERO LA DIVERSIDAD SEXUAL EN LA LOCALIDAD.</v>
      </c>
      <c r="R26" s="2">
        <f>+'AVANCE DICIEMBRE 2018'!AH51</f>
        <v>1</v>
      </c>
    </row>
    <row r="27" spans="14:18" ht="90" x14ac:dyDescent="0.25">
      <c r="Q27" s="31" t="str">
        <f>+'AVANCE DICIEMBRE 2018'!D52</f>
        <v>PROTECCIÓN Y ATENCIÓN INTEGRAL A LAS PERSONAS CON DISCAPACIDAD, SU FAMILIA Y CUIDADOR O CUIDADORA.</v>
      </c>
      <c r="R27" s="2">
        <f>+'AVANCE DICIEMBRE 2018'!AH52</f>
        <v>0.5</v>
      </c>
    </row>
    <row r="28" spans="14:18" ht="75" x14ac:dyDescent="0.25">
      <c r="Q28" s="31" t="str">
        <f>+'AVANCE DICIEMBRE 2018'!D54</f>
        <v>FORTALECIMIENTO A LOS PROCESOS ORGANIZATIVOS DE PERSONAS CON DISCAPACIDAD.</v>
      </c>
      <c r="R28" s="2">
        <f>+'AVANCE DICIEMBRE 2018'!AH54</f>
        <v>0.8</v>
      </c>
    </row>
    <row r="29" spans="14:18" x14ac:dyDescent="0.25">
      <c r="Q29" s="31" t="str">
        <f>+'AVANCE DICIEMBRE 2018'!D55</f>
        <v>INCLUSION LABORAL.</v>
      </c>
      <c r="R29" s="2">
        <f>+'AVANCE DICIEMBRE 2018'!AH55</f>
        <v>0.6</v>
      </c>
    </row>
    <row r="30" spans="14:18" ht="30" x14ac:dyDescent="0.25">
      <c r="Q30" s="31" t="str">
        <f>+'AVANCE DICIEMBRE 2018'!D57</f>
        <v>ATENCION INTEGRAL A LOS ADULTOS MAYORES</v>
      </c>
      <c r="R30" s="2">
        <f>+'AVANCE DICIEMBRE 2018'!AH57</f>
        <v>1</v>
      </c>
    </row>
    <row r="31" spans="14:18" ht="30" x14ac:dyDescent="0.25">
      <c r="Q31" s="31" t="str">
        <f>+'AVANCE DICIEMBRE 2018'!D58</f>
        <v>ENVEJECIMIENTO ACTIVO Y SALUDABLE.</v>
      </c>
      <c r="R31" s="2">
        <f>+'AVANCE DICIEMBRE 2018'!AH58</f>
        <v>0.33333333333333331</v>
      </c>
    </row>
    <row r="32" spans="14:18" ht="60" x14ac:dyDescent="0.25">
      <c r="Q32" s="31" t="str">
        <f>+'AVANCE DICIEMBRE 2018'!D59</f>
        <v>PROMOCION Y PREVENCION DEL MALTRATO AL ADULTO MAYOR.</v>
      </c>
      <c r="R32" s="2">
        <f>+'AVANCE DICIEMBRE 2018'!AH59</f>
        <v>0</v>
      </c>
    </row>
    <row r="33" spans="17:18" ht="30" x14ac:dyDescent="0.25">
      <c r="Q33" s="31" t="str">
        <f>+'AVANCE DICIEMBRE 2018'!D62</f>
        <v>EMPLEO, INGRESO, EMPRENDIMIENTO</v>
      </c>
      <c r="R33" s="2">
        <f>+'AVANCE DICIEMBRE 2018'!AH62</f>
        <v>0.65740740740740744</v>
      </c>
    </row>
    <row r="34" spans="17:18" x14ac:dyDescent="0.25">
      <c r="Q34" s="31" t="str">
        <f>+'AVANCE DICIEMBRE 2018'!D69</f>
        <v>MONITOREO AMBIENTAL</v>
      </c>
      <c r="R34" s="2">
        <f>+'AVANCE DICIEMBRE 2018'!AH69</f>
        <v>1</v>
      </c>
    </row>
    <row r="35" spans="17:18" ht="30" x14ac:dyDescent="0.25">
      <c r="Q35" s="31" t="str">
        <f>+'AVANCE DICIEMBRE 2018'!D70</f>
        <v>CONTROL Y VIGILANCIA AMBIENTAL</v>
      </c>
      <c r="R35" s="2">
        <f>+'AVANCE DICIEMBRE 2018'!AH70</f>
        <v>0.83333333333333326</v>
      </c>
    </row>
    <row r="36" spans="17:18" x14ac:dyDescent="0.25">
      <c r="Q36" s="31" t="str">
        <f>+'AVANCE DICIEMBRE 2018'!D72</f>
        <v>CULTURA AMBIENTAL.</v>
      </c>
      <c r="R36" s="2">
        <f>+'AVANCE DICIEMBRE 2018'!AH72</f>
        <v>1</v>
      </c>
    </row>
    <row r="37" spans="17:18" ht="45" x14ac:dyDescent="0.25">
      <c r="Q37" s="31" t="str">
        <f>+'AVANCE DICIEMBRE 2018'!D73</f>
        <v>CUIDANDO A LOS ANIMALES DE NUESTRA LOCALIDAD</v>
      </c>
      <c r="R37" s="2">
        <f>+'AVANCE DICIEMBRE 2018'!AH73</f>
        <v>1</v>
      </c>
    </row>
    <row r="38" spans="17:18" ht="30" x14ac:dyDescent="0.25">
      <c r="Q38" s="31" t="str">
        <f>+'AVANCE DICIEMBRE 2018'!D75</f>
        <v>UN ÁRBOL UNA VIDA PARA MI GENTE</v>
      </c>
      <c r="R38" s="2">
        <f>+'AVANCE DICIEMBRE 2018'!AH75</f>
        <v>0.9</v>
      </c>
    </row>
    <row r="39" spans="17:18" x14ac:dyDescent="0.25">
      <c r="Q39" s="31" t="str">
        <f>+'AVANCE DICIEMBRE 2018'!C78</f>
        <v>GESTION DE RIESGO.</v>
      </c>
      <c r="R39" s="2">
        <f>+'AVANCE DICIEMBRE 2018'!AH78</f>
        <v>0.16666666666666666</v>
      </c>
    </row>
    <row r="40" spans="17:18" ht="60" x14ac:dyDescent="0.25">
      <c r="Q40" s="31" t="str">
        <f>+'AVANCE DICIEMBRE 2018'!D81</f>
        <v>LOCALIDADA HISTORICA Y DEL CARIBE NORTE CON MEJORES ESPACIOS PARA LA GENTE</v>
      </c>
      <c r="R40" s="2">
        <f>+'AVANCE DICIEMBRE 2018'!AH81</f>
        <v>0.4375</v>
      </c>
    </row>
    <row r="41" spans="17:18" ht="45" x14ac:dyDescent="0.25">
      <c r="Q41" s="31" t="str">
        <f>+'AVANCE DICIEMBRE 2018'!C85</f>
        <v>DESARROLLO URBANO PARA LA COMPETITIVIDAD</v>
      </c>
      <c r="R41" s="2">
        <f>+'AVANCE DICIEMBRE 2018'!AH85</f>
        <v>0.76666666666666661</v>
      </c>
    </row>
    <row r="42" spans="17:18" ht="30" x14ac:dyDescent="0.25">
      <c r="Q42" s="31" t="str">
        <f>+'AVANCE DICIEMBRE 2018'!C88</f>
        <v>VIVIENDA Y SERVICIOS PUBLICOS</v>
      </c>
      <c r="R42" s="3">
        <f>+'AVANCE DICIEMBRE 2018'!AH88</f>
        <v>1</v>
      </c>
    </row>
    <row r="43" spans="17:18" ht="45" x14ac:dyDescent="0.25">
      <c r="Q43" s="31" t="str">
        <f>+'AVANCE DICIEMBRE 2018'!D91</f>
        <v>LOCALIDAD HISTORICA Y DEL CARIBE NORTE CON BARRIOS SEGUROS</v>
      </c>
      <c r="R43" s="3">
        <f>+'AVANCE DICIEMBRE 2018'!AH91</f>
        <v>1</v>
      </c>
    </row>
    <row r="44" spans="17:18" ht="30" x14ac:dyDescent="0.25">
      <c r="Q44" s="31" t="str">
        <f>+'AVANCE DICIEMBRE 2018'!D93</f>
        <v>EN ARMONIA CON MIGENTE</v>
      </c>
      <c r="R44" s="2">
        <f>+'AVANCE DICIEMBRE 2018'!AH93</f>
        <v>1</v>
      </c>
    </row>
    <row r="45" spans="17:18" ht="90" x14ac:dyDescent="0.25">
      <c r="Q45" s="31" t="str">
        <f>+'AVANCE DICIEMBRE 2018'!D94</f>
        <v>PROGRAMA: COMUNIDAD INCLUSIVA, EQUITATIVA Y DE CALIDAD, ORIENTADA  HACIA LA PROMOCION DE CONVIVENCIA Y CONSTRUCCION DE PAZ.</v>
      </c>
      <c r="R45" s="2">
        <f>+'AVANCE DICIEMBRE 2018'!AH94</f>
        <v>1</v>
      </c>
    </row>
    <row r="46" spans="17:18" x14ac:dyDescent="0.25">
      <c r="Q46" s="31" t="str">
        <f>+'AVANCE DICIEMBRE 2018'!D96</f>
        <v>VOY CON CARTAGENA</v>
      </c>
      <c r="R46" s="2">
        <f>+'AVANCE DICIEMBRE 2018'!AH96</f>
        <v>0.66666666666666663</v>
      </c>
    </row>
    <row r="47" spans="17:18" ht="75" x14ac:dyDescent="0.25">
      <c r="Q47" s="31" t="str">
        <f>+'AVANCE DICIEMBRE 2018'!D98</f>
        <v xml:space="preserve">FORTALECIMIENTO DE ORGANIZACIONES DE PARTICIPACION CIUDADANA Y COMUNITARIA </v>
      </c>
      <c r="R47" s="2">
        <f>+'AVANCE DICIEMBRE 2018'!AH98</f>
        <v>1</v>
      </c>
    </row>
    <row r="48" spans="17:18" ht="60" x14ac:dyDescent="0.25">
      <c r="Q48" s="31" t="str">
        <f>+'AVANCE DICIEMBRE 2018'!D99</f>
        <v>FORTALECIMIENTO DEL SISTEMA DISTRITAL DE PLANEACION Y DESCENTRALIZACION</v>
      </c>
      <c r="R48" s="2">
        <f>+'AVANCE DICIEMBRE 2018'!AH99</f>
        <v>1</v>
      </c>
    </row>
    <row r="49" spans="17:18" ht="30" x14ac:dyDescent="0.25">
      <c r="Q49" s="31" t="str">
        <f>+'AVANCE DICIEMBRE 2018'!D102</f>
        <v>GESTION PÚBLICA LOCAL TRANSPARENTE</v>
      </c>
      <c r="R49" s="2">
        <f>+'AVANCE DICIEMBRE 2018'!AH102</f>
        <v>0.5</v>
      </c>
    </row>
    <row r="50" spans="17:18" ht="120" x14ac:dyDescent="0.25">
      <c r="Q50" s="31" t="str">
        <f>+'AVANCE DICIEMBRE 2018'!D103</f>
        <v>FORTALECIMIENTO DE LA GOBERNABILIDAD LOCAL MEDIANTE LA PROFUNDIZACIÓN DE LA PARTICIPACIÓN CIUDADANA Y LA TRANSPARENCIA EN LA GESTIÓN LOCAL</v>
      </c>
      <c r="R50" s="2">
        <f>+'AVANCE DICIEMBRE 2018'!AH103</f>
        <v>0.8</v>
      </c>
    </row>
    <row r="51" spans="17:18" ht="45" x14ac:dyDescent="0.25">
      <c r="Q51" s="31" t="str">
        <f>+'AVANCE DICIEMBRE 2018'!D104</f>
        <v>FORTALECIMIENTO DEL SISTEMA INTEGRAL DE LA  GESTION  DE LA CALIDAD</v>
      </c>
      <c r="R51" s="2">
        <f>+'AVANCE DICIEMBRE 2018'!AH104</f>
        <v>0</v>
      </c>
    </row>
    <row r="52" spans="17:18" x14ac:dyDescent="0.25">
      <c r="Q52" s="21"/>
    </row>
    <row r="53" spans="17:18" x14ac:dyDescent="0.25">
      <c r="Q53" s="21"/>
    </row>
    <row r="54" spans="17:18" x14ac:dyDescent="0.25">
      <c r="Q54" s="21"/>
    </row>
    <row r="55" spans="17:18" x14ac:dyDescent="0.25">
      <c r="Q55" s="21"/>
    </row>
    <row r="56" spans="17:18" x14ac:dyDescent="0.25">
      <c r="Q56" s="21"/>
    </row>
    <row r="57" spans="17:18" x14ac:dyDescent="0.25">
      <c r="Q57" s="21"/>
    </row>
    <row r="58" spans="17:18" x14ac:dyDescent="0.25">
      <c r="Q58" s="21"/>
    </row>
    <row r="59" spans="17:18" x14ac:dyDescent="0.25">
      <c r="Q59" s="21"/>
    </row>
    <row r="60" spans="17:18" x14ac:dyDescent="0.25">
      <c r="Q60" s="21"/>
    </row>
    <row r="61" spans="17:18" x14ac:dyDescent="0.25">
      <c r="Q61" s="21"/>
    </row>
    <row r="62" spans="17:18" x14ac:dyDescent="0.25">
      <c r="Q62" s="21"/>
    </row>
    <row r="63" spans="17:18" x14ac:dyDescent="0.25">
      <c r="Q63" s="21"/>
    </row>
    <row r="64" spans="17:18" x14ac:dyDescent="0.25">
      <c r="Q64" s="21"/>
    </row>
    <row r="65" spans="17:17" x14ac:dyDescent="0.25">
      <c r="Q65" s="21"/>
    </row>
    <row r="66" spans="17:17" x14ac:dyDescent="0.25">
      <c r="Q66" s="21"/>
    </row>
    <row r="67" spans="17:17" x14ac:dyDescent="0.25">
      <c r="Q67" s="21"/>
    </row>
    <row r="68" spans="17:17" x14ac:dyDescent="0.25">
      <c r="Q68" s="21"/>
    </row>
    <row r="69" spans="17:17" x14ac:dyDescent="0.25">
      <c r="Q69" s="21"/>
    </row>
    <row r="70" spans="17:17" x14ac:dyDescent="0.25">
      <c r="Q70" s="21"/>
    </row>
    <row r="71" spans="17:17" x14ac:dyDescent="0.25">
      <c r="Q71" s="21"/>
    </row>
    <row r="72" spans="17:17" x14ac:dyDescent="0.25">
      <c r="Q72" s="21"/>
    </row>
    <row r="73" spans="17:17" x14ac:dyDescent="0.25">
      <c r="Q73" s="21"/>
    </row>
    <row r="74" spans="17:17" x14ac:dyDescent="0.25">
      <c r="Q74" s="21"/>
    </row>
    <row r="75" spans="17:17" x14ac:dyDescent="0.25">
      <c r="Q75" s="21"/>
    </row>
    <row r="76" spans="17:17" x14ac:dyDescent="0.25">
      <c r="Q76" s="21"/>
    </row>
    <row r="77" spans="17:17" x14ac:dyDescent="0.25">
      <c r="Q77" s="21"/>
    </row>
    <row r="78" spans="17:17" x14ac:dyDescent="0.25">
      <c r="Q78" s="21"/>
    </row>
    <row r="79" spans="17:17" x14ac:dyDescent="0.25">
      <c r="Q79" s="21"/>
    </row>
    <row r="80" spans="17:17" x14ac:dyDescent="0.25">
      <c r="Q80" s="21"/>
    </row>
    <row r="81" spans="17:17" x14ac:dyDescent="0.25">
      <c r="Q81" s="21"/>
    </row>
    <row r="82" spans="17:17" x14ac:dyDescent="0.25">
      <c r="Q82" s="21"/>
    </row>
    <row r="83" spans="17:17" x14ac:dyDescent="0.25">
      <c r="Q83" s="21"/>
    </row>
    <row r="84" spans="17:17" x14ac:dyDescent="0.25">
      <c r="Q84" s="21"/>
    </row>
    <row r="85" spans="17:17" x14ac:dyDescent="0.25">
      <c r="Q85" s="21"/>
    </row>
    <row r="86" spans="17:17" x14ac:dyDescent="0.25">
      <c r="Q86" s="21"/>
    </row>
    <row r="87" spans="17:17" x14ac:dyDescent="0.25">
      <c r="Q87" s="21"/>
    </row>
    <row r="88" spans="17:17" x14ac:dyDescent="0.25">
      <c r="Q88" s="21"/>
    </row>
    <row r="89" spans="17:17" x14ac:dyDescent="0.25">
      <c r="Q89" s="21"/>
    </row>
    <row r="90" spans="17:17" x14ac:dyDescent="0.25">
      <c r="Q90" s="21"/>
    </row>
    <row r="91" spans="17:17" x14ac:dyDescent="0.25">
      <c r="Q91" s="21"/>
    </row>
    <row r="92" spans="17:17" x14ac:dyDescent="0.25">
      <c r="Q92" s="21"/>
    </row>
    <row r="93" spans="17:17" x14ac:dyDescent="0.25">
      <c r="Q93" s="21"/>
    </row>
  </sheetData>
  <mergeCells count="3">
    <mergeCell ref="N3:O3"/>
    <mergeCell ref="Q3:R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48"/>
  <sheetViews>
    <sheetView topLeftCell="A55" workbookViewId="0">
      <selection activeCell="D55" sqref="D55"/>
    </sheetView>
  </sheetViews>
  <sheetFormatPr baseColWidth="10" defaultRowHeight="15" x14ac:dyDescent="0.25"/>
  <cols>
    <col min="3" max="3" width="23.140625" customWidth="1"/>
    <col min="4" max="4" width="20.85546875" bestFit="1" customWidth="1"/>
  </cols>
  <sheetData>
    <row r="1" spans="3:4" x14ac:dyDescent="0.25">
      <c r="C1" s="30" t="s">
        <v>3</v>
      </c>
      <c r="D1" s="30" t="s">
        <v>318</v>
      </c>
    </row>
    <row r="2" spans="3:4" ht="30" x14ac:dyDescent="0.25">
      <c r="C2" s="32" t="s">
        <v>67</v>
      </c>
      <c r="D2" s="33">
        <v>0</v>
      </c>
    </row>
    <row r="3" spans="3:4" ht="75" x14ac:dyDescent="0.25">
      <c r="C3" s="32" t="s">
        <v>70</v>
      </c>
      <c r="D3" s="33">
        <v>0</v>
      </c>
    </row>
    <row r="4" spans="3:4" ht="60" x14ac:dyDescent="0.25">
      <c r="C4" s="32" t="s">
        <v>83</v>
      </c>
      <c r="D4" s="33">
        <v>0</v>
      </c>
    </row>
    <row r="5" spans="3:4" ht="30" x14ac:dyDescent="0.25">
      <c r="C5" s="32" t="s">
        <v>94</v>
      </c>
      <c r="D5" s="33">
        <v>0</v>
      </c>
    </row>
    <row r="6" spans="3:4" ht="45" x14ac:dyDescent="0.25">
      <c r="C6" s="32" t="s">
        <v>100</v>
      </c>
      <c r="D6" s="33">
        <v>0</v>
      </c>
    </row>
    <row r="7" spans="3:4" x14ac:dyDescent="0.25">
      <c r="C7" s="32" t="s">
        <v>47</v>
      </c>
      <c r="D7" s="33">
        <v>0.16666666666666666</v>
      </c>
    </row>
    <row r="8" spans="3:4" ht="105" x14ac:dyDescent="0.25">
      <c r="C8" s="32" t="s">
        <v>95</v>
      </c>
      <c r="D8" s="33">
        <v>0.2</v>
      </c>
    </row>
    <row r="9" spans="3:4" ht="30" x14ac:dyDescent="0.25">
      <c r="C9" s="32" t="s">
        <v>82</v>
      </c>
      <c r="D9" s="33">
        <v>0.33333333333333331</v>
      </c>
    </row>
    <row r="10" spans="3:4" ht="45" x14ac:dyDescent="0.25">
      <c r="C10" s="32" t="s">
        <v>59</v>
      </c>
      <c r="D10" s="33">
        <v>0.375</v>
      </c>
    </row>
    <row r="11" spans="3:4" ht="60" x14ac:dyDescent="0.25">
      <c r="C11" s="32" t="s">
        <v>90</v>
      </c>
      <c r="D11" s="33">
        <v>0.4375</v>
      </c>
    </row>
    <row r="12" spans="3:4" ht="30" x14ac:dyDescent="0.25">
      <c r="C12" s="32" t="s">
        <v>65</v>
      </c>
      <c r="D12" s="33">
        <v>0.5</v>
      </c>
    </row>
    <row r="13" spans="3:4" ht="60" x14ac:dyDescent="0.25">
      <c r="C13" s="32" t="s">
        <v>75</v>
      </c>
      <c r="D13" s="33">
        <v>0.5</v>
      </c>
    </row>
    <row r="14" spans="3:4" ht="90" x14ac:dyDescent="0.25">
      <c r="C14" s="32" t="s">
        <v>79</v>
      </c>
      <c r="D14" s="33">
        <v>0.5</v>
      </c>
    </row>
    <row r="15" spans="3:4" ht="30" x14ac:dyDescent="0.25">
      <c r="C15" s="32" t="s">
        <v>56</v>
      </c>
      <c r="D15" s="33">
        <v>0.5</v>
      </c>
    </row>
    <row r="16" spans="3:4" ht="30" x14ac:dyDescent="0.25">
      <c r="C16" s="32" t="s">
        <v>57</v>
      </c>
      <c r="D16" s="33">
        <v>0.6</v>
      </c>
    </row>
    <row r="17" spans="3:4" x14ac:dyDescent="0.25">
      <c r="C17" s="32" t="s">
        <v>80</v>
      </c>
      <c r="D17" s="33">
        <v>0.6</v>
      </c>
    </row>
    <row r="18" spans="3:4" ht="30" x14ac:dyDescent="0.25">
      <c r="C18" s="31" t="s">
        <v>319</v>
      </c>
      <c r="D18" s="2">
        <v>0.65740740740740744</v>
      </c>
    </row>
    <row r="19" spans="3:4" ht="30" x14ac:dyDescent="0.25">
      <c r="C19" s="31" t="s">
        <v>69</v>
      </c>
      <c r="D19" s="2">
        <v>0.66666666666666663</v>
      </c>
    </row>
    <row r="20" spans="3:4" x14ac:dyDescent="0.25">
      <c r="C20" s="31" t="s">
        <v>96</v>
      </c>
      <c r="D20" s="2">
        <v>0.66666666666666663</v>
      </c>
    </row>
    <row r="21" spans="3:4" ht="90" x14ac:dyDescent="0.25">
      <c r="C21" s="31" t="s">
        <v>61</v>
      </c>
      <c r="D21" s="2">
        <v>0.7413333333333334</v>
      </c>
    </row>
    <row r="22" spans="3:4" ht="30" x14ac:dyDescent="0.25">
      <c r="C22" s="31" t="s">
        <v>68</v>
      </c>
      <c r="D22" s="2">
        <v>0.75</v>
      </c>
    </row>
    <row r="23" spans="3:4" ht="60" x14ac:dyDescent="0.25">
      <c r="C23" s="31" t="s">
        <v>76</v>
      </c>
      <c r="D23" s="2">
        <v>0.75</v>
      </c>
    </row>
    <row r="24" spans="3:4" ht="45" x14ac:dyDescent="0.25">
      <c r="C24" s="31" t="s">
        <v>50</v>
      </c>
      <c r="D24" s="2">
        <v>0.76666666666666661</v>
      </c>
    </row>
    <row r="25" spans="3:4" ht="75" x14ac:dyDescent="0.25">
      <c r="C25" s="31" t="s">
        <v>320</v>
      </c>
      <c r="D25" s="2">
        <v>0.8</v>
      </c>
    </row>
    <row r="26" spans="3:4" ht="120" x14ac:dyDescent="0.25">
      <c r="C26" s="31" t="s">
        <v>99</v>
      </c>
      <c r="D26" s="2">
        <v>0.8</v>
      </c>
    </row>
    <row r="27" spans="3:4" ht="30" x14ac:dyDescent="0.25">
      <c r="C27" s="31" t="s">
        <v>85</v>
      </c>
      <c r="D27" s="2">
        <v>0.83333333333333326</v>
      </c>
    </row>
    <row r="28" spans="3:4" ht="45" x14ac:dyDescent="0.25">
      <c r="C28" s="31" t="s">
        <v>74</v>
      </c>
      <c r="D28" s="2">
        <v>0.84375</v>
      </c>
    </row>
    <row r="29" spans="3:4" ht="30" x14ac:dyDescent="0.25">
      <c r="C29" s="31" t="s">
        <v>88</v>
      </c>
      <c r="D29" s="2">
        <v>0.9</v>
      </c>
    </row>
    <row r="30" spans="3:4" ht="60" x14ac:dyDescent="0.25">
      <c r="C30" s="31" t="s">
        <v>64</v>
      </c>
      <c r="D30" s="2">
        <v>0.96875</v>
      </c>
    </row>
    <row r="31" spans="3:4" x14ac:dyDescent="0.25">
      <c r="C31" s="31" t="s">
        <v>58</v>
      </c>
      <c r="D31" s="2">
        <v>1</v>
      </c>
    </row>
    <row r="32" spans="3:4" ht="30" x14ac:dyDescent="0.25">
      <c r="C32" s="31" t="s">
        <v>60</v>
      </c>
      <c r="D32" s="2">
        <v>1</v>
      </c>
    </row>
    <row r="33" spans="3:4" ht="45" x14ac:dyDescent="0.25">
      <c r="C33" s="31" t="s">
        <v>62</v>
      </c>
      <c r="D33" s="2">
        <v>1</v>
      </c>
    </row>
    <row r="34" spans="3:4" ht="60" x14ac:dyDescent="0.25">
      <c r="C34" s="31" t="s">
        <v>63</v>
      </c>
      <c r="D34" s="2">
        <v>1</v>
      </c>
    </row>
    <row r="35" spans="3:4" ht="30" x14ac:dyDescent="0.25">
      <c r="C35" s="31" t="s">
        <v>66</v>
      </c>
      <c r="D35" s="2">
        <v>1</v>
      </c>
    </row>
    <row r="36" spans="3:4" ht="60" x14ac:dyDescent="0.25">
      <c r="C36" s="31" t="s">
        <v>71</v>
      </c>
      <c r="D36" s="2">
        <v>1</v>
      </c>
    </row>
    <row r="37" spans="3:4" ht="75" x14ac:dyDescent="0.25">
      <c r="C37" s="31" t="s">
        <v>72</v>
      </c>
      <c r="D37" s="2">
        <v>1</v>
      </c>
    </row>
    <row r="38" spans="3:4" ht="45" x14ac:dyDescent="0.25">
      <c r="C38" s="31" t="s">
        <v>73</v>
      </c>
      <c r="D38" s="2">
        <v>1</v>
      </c>
    </row>
    <row r="39" spans="3:4" ht="30" x14ac:dyDescent="0.25">
      <c r="C39" s="31" t="s">
        <v>77</v>
      </c>
      <c r="D39" s="2">
        <v>1</v>
      </c>
    </row>
    <row r="40" spans="3:4" ht="45" x14ac:dyDescent="0.25">
      <c r="C40" s="31" t="s">
        <v>78</v>
      </c>
      <c r="D40" s="2">
        <v>1</v>
      </c>
    </row>
    <row r="41" spans="3:4" ht="30" x14ac:dyDescent="0.25">
      <c r="C41" s="31" t="s">
        <v>81</v>
      </c>
      <c r="D41" s="2">
        <v>1</v>
      </c>
    </row>
    <row r="42" spans="3:4" x14ac:dyDescent="0.25">
      <c r="C42" s="31" t="s">
        <v>84</v>
      </c>
      <c r="D42" s="2">
        <v>1</v>
      </c>
    </row>
    <row r="43" spans="3:4" x14ac:dyDescent="0.25">
      <c r="C43" s="31" t="s">
        <v>86</v>
      </c>
      <c r="D43" s="2">
        <v>1</v>
      </c>
    </row>
    <row r="44" spans="3:4" ht="45" x14ac:dyDescent="0.25">
      <c r="C44" s="31" t="s">
        <v>87</v>
      </c>
      <c r="D44" s="2">
        <v>1</v>
      </c>
    </row>
    <row r="45" spans="3:4" ht="30" x14ac:dyDescent="0.25">
      <c r="C45" s="31" t="s">
        <v>51</v>
      </c>
      <c r="D45" s="3">
        <v>1</v>
      </c>
    </row>
    <row r="46" spans="3:4" ht="45" x14ac:dyDescent="0.25">
      <c r="C46" s="31" t="s">
        <v>93</v>
      </c>
      <c r="D46" s="3">
        <v>1</v>
      </c>
    </row>
    <row r="47" spans="3:4" ht="75" x14ac:dyDescent="0.25">
      <c r="C47" s="31" t="s">
        <v>97</v>
      </c>
      <c r="D47" s="2">
        <v>1</v>
      </c>
    </row>
    <row r="48" spans="3:4" ht="60" x14ac:dyDescent="0.25">
      <c r="C48" s="31" t="s">
        <v>98</v>
      </c>
      <c r="D48" s="2">
        <v>1</v>
      </c>
    </row>
  </sheetData>
  <autoFilter ref="C1:D1">
    <sortState ref="C2:D48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AVANCE DICIEMBRE 2018</vt:lpstr>
      <vt:lpstr>RESUMEN DE SEGUIMIENTO</vt:lpstr>
      <vt:lpstr>Hoja1</vt:lpstr>
      <vt:lpstr>'AVANCE DICIEMBRE 2018'!Títulos_a_imprimir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ester  garcia turizo</cp:lastModifiedBy>
  <cp:lastPrinted>2018-09-21T15:25:28Z</cp:lastPrinted>
  <dcterms:created xsi:type="dcterms:W3CDTF">2018-08-16T21:53:46Z</dcterms:created>
  <dcterms:modified xsi:type="dcterms:W3CDTF">2019-01-31T16:19:15Z</dcterms:modified>
</cp:coreProperties>
</file>